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1-Ringkasan" sheetId="2" state="visible" r:id="rId4"/>
    <sheet name="2-Map" sheetId="3" state="visible" r:id="rId5"/>
    <sheet name="3-Asumsi" sheetId="4" state="visible" r:id="rId6"/>
    <sheet name="4-ROI Setelah Pajak" sheetId="5" state="visible" r:id="rId7"/>
    <sheet name="5-Penanda Tangan" sheetId="6" state="visible" r:id="rId8"/>
    <sheet name="6-Track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<sst xmlns="http://schemas.openxmlformats.org/spreadsheetml/2006/main" count="239" uniqueCount="192">
  <si>
    <t xml:space="preserve">Template Analisis Pajak untuk Proposal Investasi</t>
  </si>
  <si>
    <t xml:space="preserve">Berdasarkan kerangka M-A-P-U-T (Map, Assume, Price, Underwrite, Track) dari Dr. Ervina Waty, CFO PT Champ Resto Indonesia Tbk. Disusun oleh redaksi Mekari Klikpajak.</t>
  </si>
  <si>
    <t xml:space="preserve">Tujuan</t>
  </si>
  <si>
    <t xml:space="preserve">Membantu CFO, Tax Manager, dan Internal Audit menyiapkan satu halaman analisis pajak untuk setiap proposal ekspansi atau investasi besar, sebelum keputusan diambil dan setelah proyek berjalan.</t>
  </si>
  <si>
    <t xml:space="preserve">Alur pengisian</t>
  </si>
  <si>
    <t xml:space="preserve">1) Sheet 2-Map: petakan pajak per lokasi dan jenis usaha.  2) Sheet 3-Asumsi: daftar asumsi pajak dan tandai yang paling rapuh.  3) Sheet 4-ROI Setelah Pajak: hitung tiga skenario.  4) Sheet 5-Penanda Tangan: tetapkan siapa yang memverifikasi.  5) Sheet 6-Track: setelah go-live, bandingkan realisasi dengan asumsi.  Sheet 1-Ringkasan terisi otomatis dari sheet lain dan bisa dicetak sebagai satu halaman untuk dewan.</t>
  </si>
  <si>
    <t xml:space="preserve">Kode warna</t>
  </si>
  <si>
    <t xml:space="preserve">Teks biru pada sel kuning muda = isian Anda.  Teks hitam = rumus, jangan diubah.  Teks hijau = tautan dari sheet lain.  Baris berhuruf miring abu-abu bertanda 'Contoh' = contoh pengisian; ganti atau hapus.</t>
  </si>
  <si>
    <t xml:space="preserve">Satuan</t>
  </si>
  <si>
    <t xml:space="preserve">Seluruh nilai uang dalam Rp juta, kecuali Anda mengubahnya di sel satuan pada sheet 4 dan menyesuaikan seluruh isian.</t>
  </si>
  <si>
    <t xml:space="preserve">Penyederhanaan model</t>
  </si>
  <si>
    <t xml:space="preserve">Sheet 4 menghitung PPh sebagai tarif efektif x (arus kas operasi sebelum pajak - pajak non-laba), hanya bila positif. Model ini tidak memodelkan penyusutan, kompensasi kerugian fiskal, perbedaan waktu pembayaran, atau skema insentif. Sesuaikan dengan kondisi proyek Anda bersama tim pajak.</t>
  </si>
  <si>
    <t xml:space="preserve">Insentif pajak</t>
  </si>
  <si>
    <t xml:space="preserve">Jangan masukkan insentif (misalnya tax holiday atau tax allowance) ke skenario Base sebelum ada kepastian ketentuan dan persetujuannya. Letakkan sebagai skenario Upside.</t>
  </si>
  <si>
    <t xml:space="preserve">Nilai contoh</t>
  </si>
  <si>
    <t xml:space="preserve">Angka pada baris contoh dan sel yang berisi nilai awal (misalnya tarif 22%, tingkat diskonto 12%, ambang 10%) hanyalah ilustrasi format. Ganti dengan data proyek Anda dan ketentuan yang berlaku.</t>
  </si>
  <si>
    <t xml:space="preserve">Batasan</t>
  </si>
  <si>
    <t xml:space="preserve">Template ini alat bantu analisis, bukan nasihat pajak atau hukum. Tarif, dasar hukum, dan perlakuan pajak harus diverifikasi terhadap peraturan yang berlaku dan, bila perlu, dengan penasihat pajak.</t>
  </si>
  <si>
    <t xml:space="preserve">Contoh sel isian</t>
  </si>
  <si>
    <t xml:space="preserve">Isian Anda</t>
  </si>
  <si>
    <t xml:space="preserve">Contoh sel rumus</t>
  </si>
  <si>
    <t xml:space="preserve">Ringkasan Analisis Pajak - Satu Halaman untuk Dewan</t>
  </si>
  <si>
    <t xml:space="preserve">Terisi otomatis dari sheet 2 sampai 6. Isi bagian informasi proyek dan jawaban tiga pertanyaan di bawah.</t>
  </si>
  <si>
    <t xml:space="preserve">Nama proyek</t>
  </si>
  <si>
    <t xml:space="preserve">Contoh: Ekspansi outlet [kota]</t>
  </si>
  <si>
    <t xml:space="preserve">Lokasi / entitas</t>
  </si>
  <si>
    <t xml:space="preserve">[isi]</t>
  </si>
  <si>
    <t xml:space="preserve">Pemilik keputusan (CFO)</t>
  </si>
  <si>
    <t xml:space="preserve">[nama]</t>
  </si>
  <si>
    <t xml:space="preserve">Tanggal analisis</t>
  </si>
  <si>
    <t xml:space="preserve">2026-10-22</t>
  </si>
  <si>
    <t xml:space="preserve">Versi</t>
  </si>
  <si>
    <t xml:space="preserve">1.0</t>
  </si>
  <si>
    <t xml:space="preserve">Nilai investasi (Rp juta)</t>
  </si>
  <si>
    <t xml:space="preserve">Hasil kuantifikasi (sheet 4)</t>
  </si>
  <si>
    <t xml:space="preserve">Base</t>
  </si>
  <si>
    <t xml:space="preserve">Upside</t>
  </si>
  <si>
    <t xml:space="preserve">Downside</t>
  </si>
  <si>
    <t xml:space="preserve">Tarif PPh efektif</t>
  </si>
  <si>
    <t xml:space="preserve">NPV sebelum seluruh pajak (Rp juta)</t>
  </si>
  <si>
    <t xml:space="preserve">NPV setelah pajak (Rp juta)</t>
  </si>
  <si>
    <t xml:space="preserve">Selisih NPV akibat seluruh pajak (Rp juta)</t>
  </si>
  <si>
    <t xml:space="preserve">IRR setelah pajak</t>
  </si>
  <si>
    <t xml:space="preserve">Waktu balik modal setelah pajak (tahun)</t>
  </si>
  <si>
    <t xml:space="preserve">Risiko asumsi (sheet 3)</t>
  </si>
  <si>
    <t xml:space="preserve">Nilai</t>
  </si>
  <si>
    <t xml:space="preserve">Jumlah asumsi dengan kerapuhan terisi</t>
  </si>
  <si>
    <t xml:space="preserve">Jumlah asumsi berkerapuhan Tinggi</t>
  </si>
  <si>
    <t xml:space="preserve">Total eksposur jika salah (Rp juta)</t>
  </si>
  <si>
    <t xml:space="preserve">Total eksposur tertimbang (Rp juta)</t>
  </si>
  <si>
    <t xml:space="preserve">Akuntabilitas dan pemantauan</t>
  </si>
  <si>
    <t xml:space="preserve">Posisi pajak tercatat (sheet 5)</t>
  </si>
  <si>
    <t xml:space="preserve">Posisi pajak berstatus Lengkap (sheet 5)</t>
  </si>
  <si>
    <t xml:space="preserve">Asumsi berstatus Tinjau setelah go-live (sheet 6)</t>
  </si>
  <si>
    <t xml:space="preserve">Tiga pertanyaan boardroom</t>
  </si>
  <si>
    <t xml:space="preserve">Jawaban tim (berbasis angka dan bukti)</t>
  </si>
  <si>
    <t xml:space="preserve">1. Berapa tarif pajak efektif dan beban kas pajak total proyek ini, dan apakah ROI sudah after-tax dalam skenario terburuk?</t>
  </si>
  <si>
    <t xml:space="preserve">2. Asumsi pajak mana yang paling mungkin salah, dan berapa kerugiannya jika salah?</t>
  </si>
  <si>
    <t xml:space="preserve">3. Siapa yang menandatangani bahwa posisi pajak sudah diverifikasi, berdasarkan dokumen apa, dan apa yang terjadi bila keliru?</t>
  </si>
  <si>
    <t xml:space="preserve">Rekomendasi keputusan</t>
  </si>
  <si>
    <t xml:space="preserve">Setujui dengan syarat</t>
  </si>
  <si>
    <t xml:space="preserve">Syarat / catatan</t>
  </si>
  <si>
    <t xml:space="preserve">[isi syarat atau catatan keputusan]</t>
  </si>
  <si>
    <t xml:space="preserve">Peran: CFO memegang seluruh langkah sebagai pemilik keputusan; Tax Manager mengisi langkah 1-3; Internal Audit menantang langkah 2 dan 4 serta memverifikasi langkah 5.</t>
  </si>
  <si>
    <t xml:space="preserve">Langkah 1 - Map: petakan semua pajak yang relevan</t>
  </si>
  <si>
    <t xml:space="preserve">Lakukan per lokasi dan per jenis usaha. Jangan memakai template proyek sebelumnya. Nilai dalam Rp juta.</t>
  </si>
  <si>
    <t xml:space="preserve">No</t>
  </si>
  <si>
    <t xml:space="preserve">Area pajak</t>
  </si>
  <si>
    <t xml:space="preserve">Hal yang diperiksa</t>
  </si>
  <si>
    <t xml:space="preserve">Relevan?</t>
  </si>
  <si>
    <t xml:space="preserve">Lokasi / jenis usaha</t>
  </si>
  <si>
    <t xml:space="preserve">Perkiraan beban per tahun (Rp juta)</t>
  </si>
  <si>
    <t xml:space="preserve">Kapan kas keluar</t>
  </si>
  <si>
    <t xml:space="preserve">Dasar hukum / dokumen</t>
  </si>
  <si>
    <t xml:space="preserve">Pemilik</t>
  </si>
  <si>
    <t xml:space="preserve">Contoh</t>
  </si>
  <si>
    <t xml:space="preserve">PPN / pajak daerah</t>
  </si>
  <si>
    <t xml:space="preserve">Contoh pengisian: tarif pajak daerah atas penjualan di lokasi ini</t>
  </si>
  <si>
    <t xml:space="preserve">Ya</t>
  </si>
  <si>
    <t xml:space="preserve">Outlet baru - [kota]</t>
  </si>
  <si>
    <t xml:space="preserve">Bulanan, dari omzet hari pertama</t>
  </si>
  <si>
    <t xml:space="preserve">[isi: peraturan daerah dan nomor yang dirujuk]</t>
  </si>
  <si>
    <t xml:space="preserve">Tax Manager</t>
  </si>
  <si>
    <t xml:space="preserve">PPh badan</t>
  </si>
  <si>
    <t xml:space="preserve">Tarif efektif; kompensasi kerugian fiskal; perlakuan biaya</t>
  </si>
  <si>
    <t xml:space="preserve">Objek PPN atau pajak daerah; tarif dan prosedur per wilayah; PPN masukan yang tidak bisa dikreditkan</t>
  </si>
  <si>
    <t xml:space="preserve">Pemotongan / pemungutan PPh</t>
  </si>
  <si>
    <t xml:space="preserve">Sewa, jasa konstruksi, jasa pihak ketiga, royalti; siapa menanggung pajak (gross-up)</t>
  </si>
  <si>
    <t xml:space="preserve">PPh 21 dan jaminan sosial</t>
  </si>
  <si>
    <t xml:space="preserve">Rencana headcount per lokasi; metode pemotongan; siapa menanggung pajak karyawan</t>
  </si>
  <si>
    <t xml:space="preserve">Pajak atas pembiayaan</t>
  </si>
  <si>
    <t xml:space="preserve">Bunga (batas rasio utang, kewajaran pinjaman berelasi); dividen; bea meterai; notaris</t>
  </si>
  <si>
    <t xml:space="preserve">Lintas yurisdiksi / kemitraan</t>
  </si>
  <si>
    <t xml:space="preserve">Waralaba, lisensi merek, kerja sama operasi, joint venture, pihak luar negeri</t>
  </si>
  <si>
    <t xml:space="preserve">Kontrak properti</t>
  </si>
  <si>
    <t xml:space="preserve">Sewa jangka panjang, pembayaran di muka, renovasi di properti sewa, kewajiban pembongkaran</t>
  </si>
  <si>
    <t xml:space="preserve">Lainnya</t>
  </si>
  <si>
    <t xml:space="preserve">Total perkiraan beban per tahun</t>
  </si>
  <si>
    <t xml:space="preserve">Catatan: total di atas termasuk baris contoh (baris 5). Hapus baris contoh setelah Anda mengisi data sendiri.</t>
  </si>
  <si>
    <t xml:space="preserve">Langkah 2 - Assume: uji semua asumsi pajak</t>
  </si>
  <si>
    <t xml:space="preserve">Daftar seluruh asumsi pajak dalam proposal, tentukan dasar hukum dan dokumennya, lalu tandai yang paling rapuh. Nilai dalam Rp juta.</t>
  </si>
  <si>
    <t xml:space="preserve">ID</t>
  </si>
  <si>
    <t xml:space="preserve">Asumsi pajak</t>
  </si>
  <si>
    <t xml:space="preserve">Nilai yang dipakai di proposal</t>
  </si>
  <si>
    <t xml:space="preserve">Dasar hukum</t>
  </si>
  <si>
    <t xml:space="preserve">Dokumen sumber</t>
  </si>
  <si>
    <t xml:space="preserve">Kerapuhan</t>
  </si>
  <si>
    <t xml:space="preserve">Eksposur jika salah (Rp juta)</t>
  </si>
  <si>
    <t xml:space="preserve">Kemungkinan salah (%)</t>
  </si>
  <si>
    <t xml:space="preserve">Eksposur tertimbang (Rp juta)</t>
  </si>
  <si>
    <t xml:space="preserve">A-00</t>
  </si>
  <si>
    <t xml:space="preserve">Contoh: seluruh PPN masukan atas renovasi dapat dikreditkan</t>
  </si>
  <si>
    <t xml:space="preserve">100% dikreditkan</t>
  </si>
  <si>
    <t xml:space="preserve">[isi: pasal / peraturan yang dirujuk]</t>
  </si>
  <si>
    <t xml:space="preserve">[isi: kontrak, faktur pajak, opini]</t>
  </si>
  <si>
    <t xml:space="preserve">Tinggi</t>
  </si>
  <si>
    <t xml:space="preserve">A-01</t>
  </si>
  <si>
    <t xml:space="preserve">Tarif pajak efektif proyek</t>
  </si>
  <si>
    <t xml:space="preserve">A-02</t>
  </si>
  <si>
    <t xml:space="preserve">Kreditabilitas PPN masukan</t>
  </si>
  <si>
    <t xml:space="preserve">A-03</t>
  </si>
  <si>
    <t xml:space="preserve">Insentif pajak yang diharapkan</t>
  </si>
  <si>
    <t xml:space="preserve">A-04</t>
  </si>
  <si>
    <t xml:space="preserve">Perlakuan PPh atas sewa, jasa, dan royalti (siapa menanggung pajak)</t>
  </si>
  <si>
    <t xml:space="preserve">A-05</t>
  </si>
  <si>
    <t xml:space="preserve">Tarif dan prosedur pajak daerah per lokasi</t>
  </si>
  <si>
    <t xml:space="preserve">A-06</t>
  </si>
  <si>
    <t xml:space="preserve">Struktur pembiayaan (rasio utang, kewajaran pinjaman berelasi)</t>
  </si>
  <si>
    <t xml:space="preserve">A-07</t>
  </si>
  <si>
    <t xml:space="preserve">Waktu kas pajak dan pemanfaatan kerugian fiskal</t>
  </si>
  <si>
    <t xml:space="preserve">A-08</t>
  </si>
  <si>
    <t xml:space="preserve">Asumsi lain</t>
  </si>
  <si>
    <t xml:space="preserve">Catatan: perhitungan di atas termasuk baris contoh (baris 5). Jawaban 'tidak ada asumsi yang rapuh' adalah tanda waspada, bukan tanda aman.</t>
  </si>
  <si>
    <t xml:space="preserve">Langkah 3 - Price: ROI dan arus kas setelah pajak, tiga skenario</t>
  </si>
  <si>
    <t xml:space="preserve">Hitung base, upside, dan downside, termasuk waktu kas keluar. Nilai dalam Rp juta.</t>
  </si>
  <si>
    <t xml:space="preserve">Investasi awal (Rp juta)</t>
  </si>
  <si>
    <t xml:space="preserve">Tingkat diskonto (nilai contoh)</t>
  </si>
  <si>
    <t xml:space="preserve">Model menghitung PPh = tarif efektif x MAX(0, arus kas sebelum pajak - pajak non-laba). Penyusutan, kompensasi kerugian, dan insentif tidak dimodelkan.</t>
  </si>
  <si>
    <t xml:space="preserve">Skenario: Base</t>
  </si>
  <si>
    <t xml:space="preserve">Rp juta</t>
  </si>
  <si>
    <t xml:space="preserve">Tarif PPh efektif (nilai contoh, isi sesuai kondisi)</t>
  </si>
  <si>
    <t xml:space="preserve">Arus kas operasi sebelum pajak</t>
  </si>
  <si>
    <t xml:space="preserve">Pajak non-laba (mis. pajak daerah dari omzet, PPN yang menjadi biaya)</t>
  </si>
  <si>
    <t xml:space="preserve">Dasar perhitungan PPh</t>
  </si>
  <si>
    <t xml:space="preserve">PPh efektif</t>
  </si>
  <si>
    <t xml:space="preserve">Arus kas setelah pajak</t>
  </si>
  <si>
    <t xml:space="preserve">Arus kas kumulatif setelah pajak</t>
  </si>
  <si>
    <t xml:space="preserve">Bantu: titik balik modal</t>
  </si>
  <si>
    <t xml:space="preserve">NPV sebelum seluruh pajak</t>
  </si>
  <si>
    <t xml:space="preserve">NPV setelah pajak</t>
  </si>
  <si>
    <t xml:space="preserve">Selisih NPV akibat seluruh pajak (PPh + pajak non-laba)</t>
  </si>
  <si>
    <t xml:space="preserve">Skenario: Upside (mis. insentif diperoleh)</t>
  </si>
  <si>
    <t xml:space="preserve">Skenario: Downside (mis. tafsir otoritas berbeda)</t>
  </si>
  <si>
    <t xml:space="preserve">Nilai contoh pada skenario (arus kas, pajak non-laba, tarif) hanyalah ilustrasi format, bukan data atau tarif acuan. Ganti dengan angka proyek Anda.</t>
  </si>
  <si>
    <t xml:space="preserve">Langkah 4 - Underwrite: tetapkan pemilik dan bukti</t>
  </si>
  <si>
    <t xml:space="preserve">Tanpa nama dan dokumen, 'aman' hanyalah opini. Catat siapa yang menyatakan posisi pajak terverifikasi, berdasarkan dokumen apa.</t>
  </si>
  <si>
    <t xml:space="preserve">Posisi pajak yang dinyatakan aman</t>
  </si>
  <si>
    <t xml:space="preserve">Penanda tangan (nama)</t>
  </si>
  <si>
    <t xml:space="preserve">Jabatan</t>
  </si>
  <si>
    <t xml:space="preserve">Dokumen dasar</t>
  </si>
  <si>
    <t xml:space="preserve">Tanggal verifikasi</t>
  </si>
  <si>
    <t xml:space="preserve">Pendapat pihak independen?</t>
  </si>
  <si>
    <t xml:space="preserve">Hal yang tidak diperiksa / batas ruang lingkup</t>
  </si>
  <si>
    <t xml:space="preserve">Kontrol yang harus ada sebelum operasional</t>
  </si>
  <si>
    <t xml:space="preserve">Pemilik kepatuhan di lokasi / entitas baru</t>
  </si>
  <si>
    <t xml:space="preserve">Status</t>
  </si>
  <si>
    <t xml:space="preserve">PPN masukan atas renovasi dikreditkan sesuai ketentuan</t>
  </si>
  <si>
    <t xml:space="preserve">[isi: peraturan, faktur pajak, kontrak]</t>
  </si>
  <si>
    <t xml:space="preserve">2026-10-01</t>
  </si>
  <si>
    <t xml:space="preserve">[isi: mis. tidak memeriksa ketentuan daerah lain]</t>
  </si>
  <si>
    <t xml:space="preserve">[isi: mis. reviu bulanan faktur pajak masukan]</t>
  </si>
  <si>
    <t xml:space="preserve">Jumlah posisi pajak tercatat</t>
  </si>
  <si>
    <t xml:space="preserve">Jumlah berstatus Lengkap</t>
  </si>
  <si>
    <t xml:space="preserve">Catatan tertulis Internal Audit (masuk risalah komite investasi / dewan)</t>
  </si>
  <si>
    <t xml:space="preserve">Independensi: Internal Audit memberi assurance dan pertanyaan tajam; keputusan dan kepemilikan risiko tetap di manajemen. Catatan di atas termasuk baris contoh (baris 5) pada hitungan jumlah.</t>
  </si>
  <si>
    <t xml:space="preserve">Langkah 5 - Track: bandingkan realisasi dengan asumsi saat keputusan</t>
  </si>
  <si>
    <t xml:space="preserve">Dilakukan setelah investasi berjalan. Selisih menjadi pelajaran untuk proposal berikutnya. Nilai dalam Rp juta.</t>
  </si>
  <si>
    <t xml:space="preserve">Ambang selisih yang perlu ditinjau (nilai contoh)</t>
  </si>
  <si>
    <t xml:space="preserve">ID asumsi</t>
  </si>
  <si>
    <t xml:space="preserve">Nilai saat keputusan (Rp juta)</t>
  </si>
  <si>
    <t xml:space="preserve">Realisasi (Rp juta)</t>
  </si>
  <si>
    <t xml:space="preserve">Selisih (Rp juta)</t>
  </si>
  <si>
    <t xml:space="preserve">Selisih (%)</t>
  </si>
  <si>
    <t xml:space="preserve">Penyebab selisih</t>
  </si>
  <si>
    <t xml:space="preserve">Pelajaran untuk proposal berikutnya</t>
  </si>
  <si>
    <t xml:space="preserve">Diverifikasi Internal Audit?</t>
  </si>
  <si>
    <t xml:space="preserve">Beban pajak daerah tahun pertama</t>
  </si>
  <si>
    <t xml:space="preserve">[isi: mis. omzet di atas target]</t>
  </si>
  <si>
    <t xml:space="preserve">[isi: mis. gunakan skenario omzet lebih tinggi]</t>
  </si>
  <si>
    <t xml:space="preserve">Belum</t>
  </si>
  <si>
    <t xml:space="preserve">Jumlah asumsi berstatus Tinjau</t>
  </si>
  <si>
    <t xml:space="preserve">Ukuran keberhasilan: apakah pertanyaan tidak nyaman soal pajak muncul sebelum dewan menyetujui, dan adakah keputusan yang berubah karenanya.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</si>
</sst>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General"/>
    <numFmt numFmtId="166" formatCode="yyyy\-mm\-dd"/>
    <numFmt numFmtId="167" formatCode="#,##0;\(#,##0\);\-"/>
    <numFmt numFmtId="168" formatCode="0.0%"/>
    <numFmt numFmtId="169" formatCode="0.0"/>
    <numFmt numFmtId="170" formatCode="0"/>
    <numFmt numFmtId="171" formatCode="0%"/>
    <numFmt numFmtId="172" formatCode="&quot;Tahun &quot;0"/>
    <numFmt numFmtId="173" formatCode="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B2B2B"/>
      <name val="Arial"/>
      <family val="0"/>
      <charset val="1"/>
    </font>
    <font>
      <sz val="9"/>
      <color rgb="FF6B6B6B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9"/>
      <color rgb="FF7F7F7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3E0"/>
        <bgColor rgb="FFFFFBE6"/>
      </patternFill>
    </fill>
    <fill>
      <patternFill patternType="solid">
        <fgColor rgb="FFFFFBE6"/>
        <bgColor rgb="FFFFF3E0"/>
      </patternFill>
    </fill>
    <fill>
      <patternFill patternType="solid">
        <fgColor rgb="FFFA9004"/>
        <bgColor rgb="FFFF66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/>
      <top style="thin">
        <color rgb="FFD9D9D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1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BE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E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A9004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B2B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45" hidden="false" customHeight="true" outlineLevel="0" collapsed="false">
      <c r="A4" s="3" t="s">
        <v>2</v>
      </c>
      <c r="B4" s="4" t="s">
        <v>3</v>
      </c>
    </row>
    <row r="5" customFormat="false" ht="75" hidden="false" customHeight="true" outlineLevel="0" collapsed="false">
      <c r="A5" s="3" t="s">
        <v>4</v>
      </c>
      <c r="B5" s="4" t="s">
        <v>5</v>
      </c>
    </row>
    <row r="6" customFormat="false" ht="45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6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45" hidden="false" customHeight="true" outlineLevel="0" collapsed="false">
      <c r="A10" s="3" t="s">
        <v>14</v>
      </c>
      <c r="B10" s="4" t="s">
        <v>15</v>
      </c>
    </row>
    <row r="11" customFormat="false" ht="45" hidden="false" customHeight="true" outlineLevel="0" collapsed="false">
      <c r="A11" s="3" t="s">
        <v>16</v>
      </c>
      <c r="B11" s="4" t="s">
        <v>17</v>
      </c>
    </row>
    <row r="13" customFormat="false" ht="15" hidden="false" customHeight="false" outlineLevel="0" collapsed="false">
      <c r="A13" s="5" t="s">
        <v>18</v>
      </c>
      <c r="B13" s="6" t="s">
        <v>19</v>
      </c>
    </row>
    <row r="14" customFormat="false" ht="15" hidden="false" customHeight="false" outlineLevel="0" collapsed="false">
      <c r="A14" s="5" t="s">
        <v>20</v>
      </c>
      <c r="B14" s="7" t="n">
        <f aca="false">1+1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4" min="2" style="0" width="22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15" hidden="false" customHeight="false" outlineLevel="0" collapsed="false">
      <c r="A4" s="5" t="s">
        <v>23</v>
      </c>
      <c r="B4" s="6" t="s">
        <v>24</v>
      </c>
    </row>
    <row r="5" customFormat="false" ht="15" hidden="false" customHeight="false" outlineLevel="0" collapsed="false">
      <c r="A5" s="5" t="s">
        <v>25</v>
      </c>
      <c r="B5" s="6" t="s">
        <v>26</v>
      </c>
    </row>
    <row r="6" customFormat="false" ht="15" hidden="false" customHeight="false" outlineLevel="0" collapsed="false">
      <c r="A6" s="5" t="s">
        <v>27</v>
      </c>
      <c r="B6" s="6" t="s">
        <v>28</v>
      </c>
    </row>
    <row r="7" customFormat="false" ht="15" hidden="false" customHeight="false" outlineLevel="0" collapsed="false">
      <c r="A7" s="5" t="s">
        <v>29</v>
      </c>
      <c r="B7" s="8" t="s">
        <v>30</v>
      </c>
    </row>
    <row r="8" customFormat="false" ht="15" hidden="false" customHeight="false" outlineLevel="0" collapsed="false">
      <c r="A8" s="5" t="s">
        <v>31</v>
      </c>
      <c r="B8" s="6" t="s">
        <v>32</v>
      </c>
    </row>
    <row r="9" customFormat="false" ht="15" hidden="false" customHeight="false" outlineLevel="0" collapsed="false">
      <c r="A9" s="5" t="s">
        <v>33</v>
      </c>
      <c r="B9" s="9" t="n">
        <f aca="false">'4-ROI Setelah Pajak'!C4</f>
        <v>5000</v>
      </c>
    </row>
    <row r="11" customFormat="false" ht="31.5" hidden="false" customHeight="true" outlineLevel="0" collapsed="false">
      <c r="A11" s="10" t="s">
        <v>34</v>
      </c>
      <c r="B11" s="10" t="s">
        <v>35</v>
      </c>
      <c r="C11" s="10" t="s">
        <v>36</v>
      </c>
      <c r="D11" s="10" t="s">
        <v>37</v>
      </c>
    </row>
    <row r="12" customFormat="false" ht="15" hidden="false" customHeight="false" outlineLevel="0" collapsed="false">
      <c r="A12" s="11" t="s">
        <v>38</v>
      </c>
      <c r="B12" s="12" t="n">
        <f aca="false">'4-ROI Setelah Pajak'!C10</f>
        <v>0.22</v>
      </c>
      <c r="C12" s="12" t="n">
        <f aca="false">'4-ROI Setelah Pajak'!C27</f>
        <v>0.2</v>
      </c>
      <c r="D12" s="12" t="n">
        <f aca="false">'4-ROI Setelah Pajak'!C44</f>
        <v>0.25</v>
      </c>
    </row>
    <row r="13" customFormat="false" ht="15" hidden="false" customHeight="false" outlineLevel="0" collapsed="false">
      <c r="A13" s="11" t="s">
        <v>39</v>
      </c>
      <c r="B13" s="13" t="n">
        <f aca="false">'4-ROI Setelah Pajak'!C18</f>
        <v>3773.81573130801</v>
      </c>
      <c r="C13" s="13" t="n">
        <f aca="false">'4-ROI Setelah Pajak'!C35</f>
        <v>4906.3419939655</v>
      </c>
      <c r="D13" s="13" t="n">
        <f aca="false">'4-ROI Setelah Pajak'!C52</f>
        <v>1976.465436416</v>
      </c>
    </row>
    <row r="14" customFormat="false" ht="15" hidden="false" customHeight="false" outlineLevel="0" collapsed="false">
      <c r="A14" s="11" t="s">
        <v>40</v>
      </c>
      <c r="B14" s="13" t="n">
        <f aca="false">'4-ROI Setelah Pajak'!C19</f>
        <v>1329.61479237399</v>
      </c>
      <c r="C14" s="13" t="n">
        <f aca="false">'4-ROI Setelah Pajak'!C36</f>
        <v>2397.93361768906</v>
      </c>
      <c r="D14" s="13" t="n">
        <f aca="false">'4-ROI Setelah Pajak'!C53</f>
        <v>-357.31255499592</v>
      </c>
    </row>
    <row r="15" customFormat="false" ht="15" hidden="false" customHeight="false" outlineLevel="0" collapsed="false">
      <c r="A15" s="11" t="s">
        <v>41</v>
      </c>
      <c r="B15" s="13" t="n">
        <f aca="false">'4-ROI Setelah Pajak'!C22</f>
        <v>2444.20093893402</v>
      </c>
      <c r="C15" s="13" t="n">
        <f aca="false">'4-ROI Setelah Pajak'!C39</f>
        <v>2508.40837627644</v>
      </c>
      <c r="D15" s="13" t="n">
        <f aca="false">'4-ROI Setelah Pajak'!C56</f>
        <v>2333.77799141192</v>
      </c>
    </row>
    <row r="16" customFormat="false" ht="15" hidden="false" customHeight="false" outlineLevel="0" collapsed="false">
      <c r="A16" s="11" t="s">
        <v>42</v>
      </c>
      <c r="B16" s="12" t="n">
        <f aca="false">'4-ROI Setelah Pajak'!C20</f>
        <v>0.214725230821662</v>
      </c>
      <c r="C16" s="12" t="n">
        <f aca="false">'4-ROI Setelah Pajak'!C37</f>
        <v>0.285307410240352</v>
      </c>
      <c r="D16" s="12" t="n">
        <f aca="false">'4-ROI Setelah Pajak'!C54</f>
        <v>0.0927375134993175</v>
      </c>
    </row>
    <row r="17" customFormat="false" ht="15" hidden="false" customHeight="false" outlineLevel="0" collapsed="false">
      <c r="A17" s="11" t="s">
        <v>43</v>
      </c>
      <c r="B17" s="14" t="n">
        <f aca="false">'4-ROI Setelah Pajak'!C21</f>
        <v>3.05108094519859</v>
      </c>
      <c r="C17" s="14" t="n">
        <f aca="false">'4-ROI Setelah Pajak'!C38</f>
        <v>2.66304347826087</v>
      </c>
      <c r="D17" s="14" t="n">
        <f aca="false">'4-ROI Setelah Pajak'!C55</f>
        <v>3.96258503401361</v>
      </c>
    </row>
    <row r="19" customFormat="false" ht="31.5" hidden="false" customHeight="true" outlineLevel="0" collapsed="false">
      <c r="A19" s="10" t="s">
        <v>44</v>
      </c>
      <c r="B19" s="10" t="s">
        <v>45</v>
      </c>
    </row>
    <row r="20" customFormat="false" ht="15" hidden="false" customHeight="false" outlineLevel="0" collapsed="false">
      <c r="A20" s="11" t="s">
        <v>46</v>
      </c>
      <c r="B20" s="15" t="n">
        <f aca="false">'3-Asumsi'!C15</f>
        <v>1</v>
      </c>
    </row>
    <row r="21" customFormat="false" ht="15" hidden="false" customHeight="false" outlineLevel="0" collapsed="false">
      <c r="A21" s="11" t="s">
        <v>47</v>
      </c>
      <c r="B21" s="15" t="n">
        <f aca="false">'3-Asumsi'!C16</f>
        <v>1</v>
      </c>
    </row>
    <row r="22" customFormat="false" ht="15" hidden="false" customHeight="false" outlineLevel="0" collapsed="false">
      <c r="A22" s="11" t="s">
        <v>48</v>
      </c>
      <c r="B22" s="13" t="n">
        <f aca="false">'3-Asumsi'!C17</f>
        <v>450</v>
      </c>
    </row>
    <row r="23" customFormat="false" ht="15" hidden="false" customHeight="false" outlineLevel="0" collapsed="false">
      <c r="A23" s="11" t="s">
        <v>49</v>
      </c>
      <c r="B23" s="13" t="n">
        <f aca="false">'3-Asumsi'!C18</f>
        <v>135</v>
      </c>
    </row>
    <row r="25" customFormat="false" ht="31.5" hidden="false" customHeight="true" outlineLevel="0" collapsed="false">
      <c r="A25" s="10" t="s">
        <v>50</v>
      </c>
      <c r="B25" s="10" t="s">
        <v>45</v>
      </c>
    </row>
    <row r="26" customFormat="false" ht="15" hidden="false" customHeight="false" outlineLevel="0" collapsed="false">
      <c r="A26" s="11" t="s">
        <v>51</v>
      </c>
      <c r="B26" s="16" t="n">
        <f aca="false">'5-Penanda Tangan'!C15</f>
        <v>1</v>
      </c>
    </row>
    <row r="27" customFormat="false" ht="15" hidden="false" customHeight="false" outlineLevel="0" collapsed="false">
      <c r="A27" s="11" t="s">
        <v>52</v>
      </c>
      <c r="B27" s="16" t="n">
        <f aca="false">'5-Penanda Tangan'!C16</f>
        <v>1</v>
      </c>
    </row>
    <row r="28" customFormat="false" ht="15" hidden="false" customHeight="false" outlineLevel="0" collapsed="false">
      <c r="A28" s="11" t="s">
        <v>53</v>
      </c>
      <c r="B28" s="16" t="n">
        <f aca="false">'6-Track'!C16</f>
        <v>1</v>
      </c>
    </row>
    <row r="30" customFormat="false" ht="31.5" hidden="false" customHeight="true" outlineLevel="0" collapsed="false">
      <c r="A30" s="10" t="s">
        <v>54</v>
      </c>
      <c r="B30" s="10" t="s">
        <v>55</v>
      </c>
    </row>
    <row r="31" customFormat="false" ht="48" hidden="false" customHeight="true" outlineLevel="0" collapsed="false">
      <c r="A31" s="4" t="s">
        <v>56</v>
      </c>
      <c r="B31" s="17"/>
      <c r="C31" s="17"/>
      <c r="D31" s="17"/>
    </row>
    <row r="32" customFormat="false" ht="48" hidden="false" customHeight="true" outlineLevel="0" collapsed="false">
      <c r="A32" s="4" t="s">
        <v>57</v>
      </c>
      <c r="B32" s="17"/>
      <c r="C32" s="17"/>
      <c r="D32" s="17"/>
    </row>
    <row r="33" customFormat="false" ht="48" hidden="false" customHeight="true" outlineLevel="0" collapsed="false">
      <c r="A33" s="4" t="s">
        <v>58</v>
      </c>
      <c r="B33" s="17"/>
      <c r="C33" s="17"/>
      <c r="D33" s="17"/>
    </row>
    <row r="35" customFormat="false" ht="15" hidden="false" customHeight="false" outlineLevel="0" collapsed="false">
      <c r="A35" s="5" t="s">
        <v>59</v>
      </c>
      <c r="B35" s="6" t="s">
        <v>60</v>
      </c>
    </row>
    <row r="36" customFormat="false" ht="15" hidden="false" customHeight="true" outlineLevel="0" collapsed="false">
      <c r="A36" s="5" t="s">
        <v>61</v>
      </c>
      <c r="B36" s="18" t="s">
        <v>62</v>
      </c>
      <c r="C36" s="18"/>
      <c r="D36" s="18"/>
    </row>
    <row r="37" customFormat="false" ht="15" hidden="false" customHeight="false" outlineLevel="0" collapsed="false">
      <c r="B37" s="18"/>
      <c r="C37" s="18"/>
      <c r="D37" s="18"/>
    </row>
    <row r="38" customFormat="false" ht="15" hidden="false" customHeight="false" outlineLevel="0" collapsed="false">
      <c r="B38" s="18"/>
      <c r="C38" s="18"/>
      <c r="D38" s="18"/>
    </row>
    <row r="40" customFormat="false" ht="15" hidden="false" customHeight="false" outlineLevel="0" collapsed="false">
      <c r="A40" s="2" t="s">
        <v>63</v>
      </c>
    </row>
  </sheetData>
  <mergeCells count="4">
    <mergeCell ref="B31:D31"/>
    <mergeCell ref="B32:D32"/>
    <mergeCell ref="B33:D33"/>
    <mergeCell ref="B36:D38"/>
  </mergeCells>
  <dataValidations count="1">
    <dataValidation allowBlank="true" errorStyle="stop" operator="between" showDropDown="false" showErrorMessage="false" showInputMessage="false" sqref="B35" type="list">
      <formula1>"Setujui,Setujui dengan syarat,Tunda,Tolak"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8"/>
    <col collapsed="false" customWidth="true" hidden="false" outlineLevel="0" max="3" min="3" style="0" width="52"/>
    <col collapsed="false" customWidth="true" hidden="false" outlineLevel="0" max="4" min="4" style="0" width="13"/>
    <col collapsed="false" customWidth="true" hidden="false" outlineLevel="0" max="5" min="5" style="0" width="26"/>
    <col collapsed="false" customWidth="true" hidden="false" outlineLevel="0" max="6" min="6" style="0" width="20"/>
    <col collapsed="false" customWidth="true" hidden="false" outlineLevel="0" max="7" min="7" style="0" width="26"/>
    <col collapsed="false" customWidth="true" hidden="false" outlineLevel="0" max="8" min="8" style="0" width="36"/>
    <col collapsed="false" customWidth="true" hidden="false" outlineLevel="0" max="9" min="9" style="0" width="16"/>
  </cols>
  <sheetData>
    <row r="1" customFormat="false" ht="19.7" hidden="false" customHeight="false" outlineLevel="0" collapsed="false">
      <c r="A1" s="1" t="s">
        <v>64</v>
      </c>
    </row>
    <row r="2" customFormat="false" ht="15" hidden="false" customHeight="false" outlineLevel="0" collapsed="false">
      <c r="A2" s="2" t="s">
        <v>65</v>
      </c>
    </row>
    <row r="4" customFormat="false" ht="31.5" hidden="false" customHeight="true" outlineLevel="0" collapsed="false">
      <c r="A4" s="10" t="s">
        <v>66</v>
      </c>
      <c r="B4" s="10" t="s">
        <v>67</v>
      </c>
      <c r="C4" s="10" t="s">
        <v>68</v>
      </c>
      <c r="D4" s="10" t="s">
        <v>69</v>
      </c>
      <c r="E4" s="10" t="s">
        <v>70</v>
      </c>
      <c r="F4" s="10" t="s">
        <v>71</v>
      </c>
      <c r="G4" s="10" t="s">
        <v>72</v>
      </c>
      <c r="H4" s="10" t="s">
        <v>73</v>
      </c>
      <c r="I4" s="10" t="s">
        <v>74</v>
      </c>
    </row>
    <row r="5" customFormat="false" ht="23.85" hidden="false" customHeight="false" outlineLevel="0" collapsed="false">
      <c r="A5" s="19" t="s">
        <v>75</v>
      </c>
      <c r="B5" s="19" t="s">
        <v>76</v>
      </c>
      <c r="C5" s="19" t="s">
        <v>77</v>
      </c>
      <c r="D5" s="19" t="s">
        <v>78</v>
      </c>
      <c r="E5" s="19" t="s">
        <v>79</v>
      </c>
      <c r="F5" s="20" t="n">
        <v>600</v>
      </c>
      <c r="G5" s="19" t="s">
        <v>80</v>
      </c>
      <c r="H5" s="19" t="s">
        <v>81</v>
      </c>
      <c r="I5" s="19" t="s">
        <v>82</v>
      </c>
    </row>
    <row r="6" customFormat="false" ht="15" hidden="false" customHeight="false" outlineLevel="0" collapsed="false">
      <c r="A6" s="4" t="n">
        <v>1</v>
      </c>
      <c r="B6" s="4" t="s">
        <v>83</v>
      </c>
      <c r="C6" s="4" t="s">
        <v>84</v>
      </c>
      <c r="D6" s="17"/>
      <c r="E6" s="17"/>
      <c r="F6" s="21"/>
      <c r="G6" s="17"/>
      <c r="H6" s="17"/>
      <c r="I6" s="17"/>
    </row>
    <row r="7" customFormat="false" ht="23.85" hidden="false" customHeight="false" outlineLevel="0" collapsed="false">
      <c r="A7" s="4" t="n">
        <v>2</v>
      </c>
      <c r="B7" s="4" t="s">
        <v>76</v>
      </c>
      <c r="C7" s="4" t="s">
        <v>85</v>
      </c>
      <c r="D7" s="17"/>
      <c r="E7" s="17"/>
      <c r="F7" s="21"/>
      <c r="G7" s="17"/>
      <c r="H7" s="17"/>
      <c r="I7" s="17"/>
    </row>
    <row r="8" customFormat="false" ht="23.85" hidden="false" customHeight="false" outlineLevel="0" collapsed="false">
      <c r="A8" s="4" t="n">
        <v>3</v>
      </c>
      <c r="B8" s="4" t="s">
        <v>86</v>
      </c>
      <c r="C8" s="4" t="s">
        <v>87</v>
      </c>
      <c r="D8" s="17"/>
      <c r="E8" s="17"/>
      <c r="F8" s="21"/>
      <c r="G8" s="17"/>
      <c r="H8" s="17"/>
      <c r="I8" s="17"/>
    </row>
    <row r="9" customFormat="false" ht="23.85" hidden="false" customHeight="false" outlineLevel="0" collapsed="false">
      <c r="A9" s="4" t="n">
        <v>4</v>
      </c>
      <c r="B9" s="4" t="s">
        <v>88</v>
      </c>
      <c r="C9" s="4" t="s">
        <v>89</v>
      </c>
      <c r="D9" s="17"/>
      <c r="E9" s="17"/>
      <c r="F9" s="21"/>
      <c r="G9" s="17"/>
      <c r="H9" s="17"/>
      <c r="I9" s="17"/>
    </row>
    <row r="10" customFormat="false" ht="23.85" hidden="false" customHeight="false" outlineLevel="0" collapsed="false">
      <c r="A10" s="4" t="n">
        <v>5</v>
      </c>
      <c r="B10" s="4" t="s">
        <v>90</v>
      </c>
      <c r="C10" s="4" t="s">
        <v>91</v>
      </c>
      <c r="D10" s="17"/>
      <c r="E10" s="17"/>
      <c r="F10" s="21"/>
      <c r="G10" s="17"/>
      <c r="H10" s="17"/>
      <c r="I10" s="17"/>
    </row>
    <row r="11" customFormat="false" ht="23.85" hidden="false" customHeight="false" outlineLevel="0" collapsed="false">
      <c r="A11" s="4" t="n">
        <v>6</v>
      </c>
      <c r="B11" s="4" t="s">
        <v>92</v>
      </c>
      <c r="C11" s="4" t="s">
        <v>93</v>
      </c>
      <c r="D11" s="17"/>
      <c r="E11" s="17"/>
      <c r="F11" s="21"/>
      <c r="G11" s="17"/>
      <c r="H11" s="17"/>
      <c r="I11" s="17"/>
    </row>
    <row r="12" customFormat="false" ht="23.85" hidden="false" customHeight="false" outlineLevel="0" collapsed="false">
      <c r="A12" s="4" t="n">
        <v>7</v>
      </c>
      <c r="B12" s="4" t="s">
        <v>94</v>
      </c>
      <c r="C12" s="4" t="s">
        <v>95</v>
      </c>
      <c r="D12" s="17"/>
      <c r="E12" s="17"/>
      <c r="F12" s="21"/>
      <c r="G12" s="17"/>
      <c r="H12" s="17"/>
      <c r="I12" s="17"/>
    </row>
    <row r="13" customFormat="false" ht="15" hidden="false" customHeight="false" outlineLevel="0" collapsed="false">
      <c r="A13" s="4" t="n">
        <v>8</v>
      </c>
      <c r="B13" s="4" t="s">
        <v>96</v>
      </c>
      <c r="C13" s="4"/>
      <c r="D13" s="17"/>
      <c r="E13" s="17"/>
      <c r="F13" s="21"/>
      <c r="G13" s="17"/>
      <c r="H13" s="17"/>
      <c r="I13" s="17"/>
    </row>
    <row r="14" customFormat="false" ht="15" hidden="false" customHeight="false" outlineLevel="0" collapsed="false">
      <c r="B14" s="5" t="s">
        <v>97</v>
      </c>
      <c r="F14" s="22" t="n">
        <f aca="false">SUM(F5:F13)</f>
        <v>600</v>
      </c>
    </row>
    <row r="15" customFormat="false" ht="15" hidden="false" customHeight="false" outlineLevel="0" collapsed="false">
      <c r="B15" s="2" t="s">
        <v>98</v>
      </c>
    </row>
  </sheetData>
  <dataValidations count="1">
    <dataValidation allowBlank="true" errorStyle="stop" operator="between" showDropDown="false" showErrorMessage="false" showInputMessage="false" sqref="D5:D13" type="list">
      <formula1>"Ya,Tidak,Perlu dicek"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"/>
    <col collapsed="false" customWidth="true" hidden="false" outlineLevel="0" max="3" min="3" style="0" width="24"/>
    <col collapsed="false" customWidth="true" hidden="false" outlineLevel="0" max="5" min="4" style="0" width="28"/>
    <col collapsed="false" customWidth="true" hidden="false" outlineLevel="0" max="6" min="6" style="0" width="13"/>
    <col collapsed="false" customWidth="true" hidden="false" outlineLevel="0" max="7" min="7" style="0" width="18"/>
    <col collapsed="false" customWidth="true" hidden="false" outlineLevel="0" max="8" min="8" style="0" width="14"/>
    <col collapsed="false" customWidth="true" hidden="false" outlineLevel="0" max="9" min="9" style="0" width="18"/>
    <col collapsed="false" customWidth="true" hidden="false" outlineLevel="0" max="10" min="10" style="0" width="16"/>
  </cols>
  <sheetData>
    <row r="1" customFormat="false" ht="19.7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4" customFormat="false" ht="31.5" hidden="false" customHeight="true" outlineLevel="0" collapsed="false">
      <c r="A4" s="10" t="s">
        <v>101</v>
      </c>
      <c r="B4" s="10" t="s">
        <v>102</v>
      </c>
      <c r="C4" s="10" t="s">
        <v>103</v>
      </c>
      <c r="D4" s="10" t="s">
        <v>104</v>
      </c>
      <c r="E4" s="10" t="s">
        <v>105</v>
      </c>
      <c r="F4" s="10" t="s">
        <v>106</v>
      </c>
      <c r="G4" s="10" t="s">
        <v>107</v>
      </c>
      <c r="H4" s="10" t="s">
        <v>108</v>
      </c>
      <c r="I4" s="10" t="s">
        <v>109</v>
      </c>
      <c r="J4" s="10" t="s">
        <v>74</v>
      </c>
    </row>
    <row r="5" customFormat="false" ht="23.85" hidden="false" customHeight="false" outlineLevel="0" collapsed="false">
      <c r="A5" s="19" t="s">
        <v>110</v>
      </c>
      <c r="B5" s="19" t="s">
        <v>111</v>
      </c>
      <c r="C5" s="19" t="s">
        <v>112</v>
      </c>
      <c r="D5" s="19" t="s">
        <v>113</v>
      </c>
      <c r="E5" s="19" t="s">
        <v>114</v>
      </c>
      <c r="F5" s="19" t="s">
        <v>115</v>
      </c>
      <c r="G5" s="20" t="n">
        <v>450</v>
      </c>
      <c r="H5" s="23" t="n">
        <v>0.3</v>
      </c>
      <c r="I5" s="20" t="n">
        <f aca="false">G5*H5</f>
        <v>135</v>
      </c>
      <c r="J5" s="19" t="s">
        <v>82</v>
      </c>
    </row>
    <row r="6" customFormat="false" ht="15" hidden="false" customHeight="false" outlineLevel="0" collapsed="false">
      <c r="A6" s="4" t="s">
        <v>116</v>
      </c>
      <c r="B6" s="4" t="s">
        <v>117</v>
      </c>
      <c r="C6" s="17"/>
      <c r="D6" s="17"/>
      <c r="E6" s="17"/>
      <c r="F6" s="17"/>
      <c r="G6" s="21"/>
      <c r="H6" s="24"/>
      <c r="I6" s="25" t="n">
        <f aca="false">G6*H6</f>
        <v>0</v>
      </c>
      <c r="J6" s="17"/>
    </row>
    <row r="7" customFormat="false" ht="15" hidden="false" customHeight="false" outlineLevel="0" collapsed="false">
      <c r="A7" s="4" t="s">
        <v>118</v>
      </c>
      <c r="B7" s="4" t="s">
        <v>119</v>
      </c>
      <c r="C7" s="17"/>
      <c r="D7" s="17"/>
      <c r="E7" s="17"/>
      <c r="F7" s="17"/>
      <c r="G7" s="21"/>
      <c r="H7" s="24"/>
      <c r="I7" s="25" t="n">
        <f aca="false">G7*H7</f>
        <v>0</v>
      </c>
      <c r="J7" s="17"/>
    </row>
    <row r="8" customFormat="false" ht="15" hidden="false" customHeight="false" outlineLevel="0" collapsed="false">
      <c r="A8" s="4" t="s">
        <v>120</v>
      </c>
      <c r="B8" s="4" t="s">
        <v>121</v>
      </c>
      <c r="C8" s="17"/>
      <c r="D8" s="17"/>
      <c r="E8" s="17"/>
      <c r="F8" s="17"/>
      <c r="G8" s="21"/>
      <c r="H8" s="24"/>
      <c r="I8" s="25" t="n">
        <f aca="false">G8*H8</f>
        <v>0</v>
      </c>
      <c r="J8" s="17"/>
    </row>
    <row r="9" customFormat="false" ht="23.85" hidden="false" customHeight="false" outlineLevel="0" collapsed="false">
      <c r="A9" s="4" t="s">
        <v>122</v>
      </c>
      <c r="B9" s="4" t="s">
        <v>123</v>
      </c>
      <c r="C9" s="17"/>
      <c r="D9" s="17"/>
      <c r="E9" s="17"/>
      <c r="F9" s="17"/>
      <c r="G9" s="21"/>
      <c r="H9" s="24"/>
      <c r="I9" s="25" t="n">
        <f aca="false">G9*H9</f>
        <v>0</v>
      </c>
      <c r="J9" s="17"/>
    </row>
    <row r="10" customFormat="false" ht="15" hidden="false" customHeight="false" outlineLevel="0" collapsed="false">
      <c r="A10" s="4" t="s">
        <v>124</v>
      </c>
      <c r="B10" s="4" t="s">
        <v>125</v>
      </c>
      <c r="C10" s="17"/>
      <c r="D10" s="17"/>
      <c r="E10" s="17"/>
      <c r="F10" s="17"/>
      <c r="G10" s="21"/>
      <c r="H10" s="24"/>
      <c r="I10" s="25" t="n">
        <f aca="false">G10*H10</f>
        <v>0</v>
      </c>
      <c r="J10" s="17"/>
    </row>
    <row r="11" customFormat="false" ht="23.85" hidden="false" customHeight="false" outlineLevel="0" collapsed="false">
      <c r="A11" s="4" t="s">
        <v>126</v>
      </c>
      <c r="B11" s="4" t="s">
        <v>127</v>
      </c>
      <c r="C11" s="17"/>
      <c r="D11" s="17"/>
      <c r="E11" s="17"/>
      <c r="F11" s="17"/>
      <c r="G11" s="21"/>
      <c r="H11" s="24"/>
      <c r="I11" s="25" t="n">
        <f aca="false">G11*H11</f>
        <v>0</v>
      </c>
      <c r="J11" s="17"/>
    </row>
    <row r="12" customFormat="false" ht="15" hidden="false" customHeight="false" outlineLevel="0" collapsed="false">
      <c r="A12" s="4" t="s">
        <v>128</v>
      </c>
      <c r="B12" s="4" t="s">
        <v>129</v>
      </c>
      <c r="C12" s="17"/>
      <c r="D12" s="17"/>
      <c r="E12" s="17"/>
      <c r="F12" s="17"/>
      <c r="G12" s="21"/>
      <c r="H12" s="24"/>
      <c r="I12" s="25" t="n">
        <f aca="false">G12*H12</f>
        <v>0</v>
      </c>
      <c r="J12" s="17"/>
    </row>
    <row r="13" customFormat="false" ht="15" hidden="false" customHeight="false" outlineLevel="0" collapsed="false">
      <c r="A13" s="4" t="s">
        <v>130</v>
      </c>
      <c r="B13" s="4" t="s">
        <v>131</v>
      </c>
      <c r="C13" s="17"/>
      <c r="D13" s="17"/>
      <c r="E13" s="17"/>
      <c r="F13" s="17"/>
      <c r="G13" s="21"/>
      <c r="H13" s="24"/>
      <c r="I13" s="25" t="n">
        <f aca="false">G13*H13</f>
        <v>0</v>
      </c>
      <c r="J13" s="17"/>
    </row>
    <row r="15" customFormat="false" ht="15" hidden="false" customHeight="false" outlineLevel="0" collapsed="false">
      <c r="B15" s="5" t="s">
        <v>46</v>
      </c>
      <c r="C15" s="26" t="n">
        <f aca="false">COUNTA(F5:F13)</f>
        <v>1</v>
      </c>
    </row>
    <row r="16" customFormat="false" ht="15" hidden="false" customHeight="false" outlineLevel="0" collapsed="false">
      <c r="B16" s="5" t="s">
        <v>47</v>
      </c>
      <c r="C16" s="26" t="n">
        <f aca="false">COUNTIF(F5:F13,"Tinggi")</f>
        <v>1</v>
      </c>
    </row>
    <row r="17" customFormat="false" ht="15" hidden="false" customHeight="false" outlineLevel="0" collapsed="false">
      <c r="B17" s="5" t="s">
        <v>48</v>
      </c>
      <c r="C17" s="27" t="n">
        <f aca="false">SUM(G5:G13)</f>
        <v>450</v>
      </c>
    </row>
    <row r="18" customFormat="false" ht="15" hidden="false" customHeight="false" outlineLevel="0" collapsed="false">
      <c r="B18" s="5" t="s">
        <v>49</v>
      </c>
      <c r="C18" s="27" t="n">
        <f aca="false">SUM(I5:I13)</f>
        <v>135</v>
      </c>
    </row>
    <row r="19" customFormat="false" ht="15" hidden="false" customHeight="false" outlineLevel="0" collapsed="false">
      <c r="B19" s="2" t="s">
        <v>132</v>
      </c>
    </row>
  </sheetData>
  <dataValidations count="1">
    <dataValidation allowBlank="true" errorStyle="stop" operator="between" showDropDown="false" showErrorMessage="false" showInputMessage="false" sqref="F5:F13" type="list">
      <formula1>"Rendah,Sedang,Tinggi"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58"/>
    <col collapsed="false" customWidth="true" hidden="false" outlineLevel="0" max="8" min="3" style="0" width="14"/>
  </cols>
  <sheetData>
    <row r="1" customFormat="false" ht="19.7" hidden="false" customHeight="false" outlineLevel="0" collapsed="false">
      <c r="A1" s="1" t="s">
        <v>133</v>
      </c>
    </row>
    <row r="2" customFormat="false" ht="15" hidden="false" customHeight="false" outlineLevel="0" collapsed="false">
      <c r="A2" s="2" t="s">
        <v>134</v>
      </c>
    </row>
    <row r="4" customFormat="false" ht="15" hidden="false" customHeight="false" outlineLevel="0" collapsed="false">
      <c r="B4" s="5" t="s">
        <v>135</v>
      </c>
      <c r="C4" s="28" t="n">
        <v>5000</v>
      </c>
    </row>
    <row r="5" customFormat="false" ht="15" hidden="false" customHeight="false" outlineLevel="0" collapsed="false">
      <c r="B5" s="5" t="s">
        <v>136</v>
      </c>
      <c r="C5" s="29" t="n">
        <v>0.12</v>
      </c>
    </row>
    <row r="6" customFormat="false" ht="15" hidden="false" customHeight="false" outlineLevel="0" collapsed="false">
      <c r="B6" s="2" t="s">
        <v>137</v>
      </c>
    </row>
    <row r="8" customFormat="false" ht="15" hidden="false" customHeight="false" outlineLevel="0" collapsed="false">
      <c r="B8" s="30" t="s">
        <v>138</v>
      </c>
      <c r="C8" s="30"/>
      <c r="D8" s="30"/>
      <c r="E8" s="30"/>
      <c r="F8" s="30"/>
      <c r="G8" s="30"/>
      <c r="H8" s="30"/>
    </row>
    <row r="9" customFormat="false" ht="15" hidden="false" customHeight="false" outlineLevel="0" collapsed="false">
      <c r="B9" s="10" t="s">
        <v>139</v>
      </c>
      <c r="C9" s="31" t="n">
        <v>0</v>
      </c>
      <c r="D9" s="31" t="n">
        <v>1</v>
      </c>
      <c r="E9" s="31" t="n">
        <v>2</v>
      </c>
      <c r="F9" s="31" t="n">
        <v>3</v>
      </c>
      <c r="G9" s="31" t="n">
        <v>4</v>
      </c>
      <c r="H9" s="31" t="n">
        <v>5</v>
      </c>
    </row>
    <row r="10" customFormat="false" ht="15" hidden="false" customHeight="false" outlineLevel="0" collapsed="false">
      <c r="B10" s="4" t="s">
        <v>140</v>
      </c>
      <c r="C10" s="32" t="n">
        <v>0.22</v>
      </c>
      <c r="D10" s="33"/>
      <c r="E10" s="33"/>
      <c r="F10" s="33"/>
      <c r="G10" s="33"/>
      <c r="H10" s="33"/>
    </row>
    <row r="11" customFormat="false" ht="15" hidden="false" customHeight="false" outlineLevel="0" collapsed="false">
      <c r="B11" s="4" t="s">
        <v>141</v>
      </c>
      <c r="C11" s="33"/>
      <c r="D11" s="34" t="n">
        <v>1900</v>
      </c>
      <c r="E11" s="34" t="n">
        <v>2300</v>
      </c>
      <c r="F11" s="34" t="n">
        <v>2600</v>
      </c>
      <c r="G11" s="34" t="n">
        <v>2750</v>
      </c>
      <c r="H11" s="34" t="n">
        <v>2900</v>
      </c>
    </row>
    <row r="12" customFormat="false" ht="23.85" hidden="false" customHeight="false" outlineLevel="0" collapsed="false">
      <c r="B12" s="4" t="s">
        <v>142</v>
      </c>
      <c r="C12" s="33"/>
      <c r="D12" s="34" t="n">
        <v>150</v>
      </c>
      <c r="E12" s="34" t="n">
        <v>180</v>
      </c>
      <c r="F12" s="34" t="n">
        <v>190</v>
      </c>
      <c r="G12" s="34" t="n">
        <v>200</v>
      </c>
      <c r="H12" s="34" t="n">
        <v>210</v>
      </c>
    </row>
    <row r="13" customFormat="false" ht="15" hidden="false" customHeight="false" outlineLevel="0" collapsed="false">
      <c r="B13" s="4" t="s">
        <v>143</v>
      </c>
      <c r="C13" s="33"/>
      <c r="D13" s="33" t="n">
        <f aca="false">D11-D12</f>
        <v>1750</v>
      </c>
      <c r="E13" s="33" t="n">
        <f aca="false">E11-E12</f>
        <v>2120</v>
      </c>
      <c r="F13" s="33" t="n">
        <f aca="false">F11-F12</f>
        <v>2410</v>
      </c>
      <c r="G13" s="33" t="n">
        <f aca="false">G11-G12</f>
        <v>2550</v>
      </c>
      <c r="H13" s="33" t="n">
        <f aca="false">H11-H12</f>
        <v>2690</v>
      </c>
    </row>
    <row r="14" customFormat="false" ht="15" hidden="false" customHeight="false" outlineLevel="0" collapsed="false">
      <c r="B14" s="4" t="s">
        <v>144</v>
      </c>
      <c r="C14" s="33"/>
      <c r="D14" s="33" t="n">
        <f aca="false">$C$10*MAX(0,D13)</f>
        <v>385</v>
      </c>
      <c r="E14" s="33" t="n">
        <f aca="false">$C$10*MAX(0,E13)</f>
        <v>466.4</v>
      </c>
      <c r="F14" s="33" t="n">
        <f aca="false">$C$10*MAX(0,F13)</f>
        <v>530.2</v>
      </c>
      <c r="G14" s="33" t="n">
        <f aca="false">$C$10*MAX(0,G13)</f>
        <v>561</v>
      </c>
      <c r="H14" s="33" t="n">
        <f aca="false">$C$10*MAX(0,H13)</f>
        <v>591.8</v>
      </c>
    </row>
    <row r="15" customFormat="false" ht="15" hidden="false" customHeight="false" outlineLevel="0" collapsed="false">
      <c r="B15" s="4" t="s">
        <v>145</v>
      </c>
      <c r="C15" s="33" t="n">
        <f aca="false">-$C$4</f>
        <v>-5000</v>
      </c>
      <c r="D15" s="33" t="n">
        <f aca="false">D11-D12-D14</f>
        <v>1365</v>
      </c>
      <c r="E15" s="33" t="n">
        <f aca="false">E11-E12-E14</f>
        <v>1653.6</v>
      </c>
      <c r="F15" s="33" t="n">
        <f aca="false">F11-F12-F14</f>
        <v>1879.8</v>
      </c>
      <c r="G15" s="33" t="n">
        <f aca="false">G11-G12-G14</f>
        <v>1989</v>
      </c>
      <c r="H15" s="33" t="n">
        <f aca="false">H11-H12-H14</f>
        <v>2098.2</v>
      </c>
    </row>
    <row r="16" customFormat="false" ht="15" hidden="false" customHeight="false" outlineLevel="0" collapsed="false">
      <c r="B16" s="4" t="s">
        <v>146</v>
      </c>
      <c r="C16" s="33" t="n">
        <f aca="false">C15</f>
        <v>-5000</v>
      </c>
      <c r="D16" s="33" t="n">
        <f aca="false">C16+D15</f>
        <v>-3635</v>
      </c>
      <c r="E16" s="33" t="n">
        <f aca="false">D16+E15</f>
        <v>-1981.4</v>
      </c>
      <c r="F16" s="33" t="n">
        <f aca="false">E16+F15</f>
        <v>-101.6</v>
      </c>
      <c r="G16" s="33" t="n">
        <f aca="false">F16+G15</f>
        <v>1887.4</v>
      </c>
      <c r="H16" s="33" t="n">
        <f aca="false">G16+H15</f>
        <v>3985.6</v>
      </c>
    </row>
    <row r="17" customFormat="false" ht="15" hidden="false" customHeight="false" outlineLevel="0" collapsed="false">
      <c r="B17" s="35" t="s">
        <v>147</v>
      </c>
      <c r="C17" s="33"/>
      <c r="D17" s="36" t="n">
        <f aca="false">IF(AND(C16&lt;0,D16&gt;=0),(D$9-1)+(-C16)/D15,0)</f>
        <v>0</v>
      </c>
      <c r="E17" s="36" t="n">
        <f aca="false">IF(AND(D16&lt;0,E16&gt;=0),(E$9-1)+(-D16)/E15,0)</f>
        <v>0</v>
      </c>
      <c r="F17" s="36" t="n">
        <f aca="false">IF(AND(E16&lt;0,F16&gt;=0),(F$9-1)+(-E16)/F15,0)</f>
        <v>0</v>
      </c>
      <c r="G17" s="36" t="n">
        <f aca="false">IF(AND(F16&lt;0,G16&gt;=0),(G$9-1)+(-F16)/G15,0)</f>
        <v>3.05108094519859</v>
      </c>
      <c r="H17" s="36" t="n">
        <f aca="false">IF(AND(G16&lt;0,H16&gt;=0),(H$9-1)+(-G16)/H15,0)</f>
        <v>0</v>
      </c>
    </row>
    <row r="18" customFormat="false" ht="15" hidden="false" customHeight="false" outlineLevel="0" collapsed="false">
      <c r="B18" s="4" t="s">
        <v>148</v>
      </c>
      <c r="C18" s="33" t="n">
        <f aca="false">NPV($C$5,D11:H11)-$C$4</f>
        <v>3773.81573130801</v>
      </c>
      <c r="D18" s="33"/>
      <c r="E18" s="33"/>
      <c r="F18" s="33"/>
      <c r="G18" s="33"/>
      <c r="H18" s="33"/>
    </row>
    <row r="19" customFormat="false" ht="15" hidden="false" customHeight="false" outlineLevel="0" collapsed="false">
      <c r="B19" s="37" t="s">
        <v>149</v>
      </c>
      <c r="C19" s="27" t="n">
        <f aca="false">NPV($C$5,D15:H15)+C15</f>
        <v>1329.61479237399</v>
      </c>
      <c r="D19" s="33"/>
      <c r="E19" s="33"/>
      <c r="F19" s="33"/>
      <c r="G19" s="33"/>
      <c r="H19" s="33"/>
    </row>
    <row r="20" customFormat="false" ht="15" hidden="false" customHeight="false" outlineLevel="0" collapsed="false">
      <c r="B20" s="37" t="s">
        <v>42</v>
      </c>
      <c r="C20" s="38" t="n">
        <f aca="false">IFERROR(IRR(C15:H15),"n/a")</f>
        <v>0.214725230821662</v>
      </c>
      <c r="D20" s="33"/>
      <c r="E20" s="33"/>
      <c r="F20" s="33"/>
      <c r="G20" s="33"/>
      <c r="H20" s="33"/>
    </row>
    <row r="21" customFormat="false" ht="15" hidden="false" customHeight="false" outlineLevel="0" collapsed="false">
      <c r="B21" s="37" t="s">
        <v>43</v>
      </c>
      <c r="C21" s="39" t="n">
        <f aca="false">IF(SUM(D17:H17)=0,"&gt; 5 tahun",SUM(D17:H17))</f>
        <v>3.05108094519859</v>
      </c>
      <c r="D21" s="33"/>
      <c r="E21" s="33"/>
      <c r="F21" s="33"/>
      <c r="G21" s="33"/>
      <c r="H21" s="33"/>
    </row>
    <row r="22" customFormat="false" ht="15" hidden="false" customHeight="false" outlineLevel="0" collapsed="false">
      <c r="B22" s="4" t="s">
        <v>150</v>
      </c>
      <c r="C22" s="33" t="n">
        <f aca="false">C18-C19</f>
        <v>2444.20093893402</v>
      </c>
      <c r="D22" s="33"/>
      <c r="E22" s="33"/>
      <c r="F22" s="33"/>
      <c r="G22" s="33"/>
      <c r="H22" s="33"/>
    </row>
    <row r="25" customFormat="false" ht="15" hidden="false" customHeight="false" outlineLevel="0" collapsed="false">
      <c r="B25" s="30" t="s">
        <v>151</v>
      </c>
      <c r="C25" s="30"/>
      <c r="D25" s="30"/>
      <c r="E25" s="30"/>
      <c r="F25" s="30"/>
      <c r="G25" s="30"/>
      <c r="H25" s="30"/>
    </row>
    <row r="26" customFormat="false" ht="15" hidden="false" customHeight="false" outlineLevel="0" collapsed="false">
      <c r="B26" s="10" t="s">
        <v>139</v>
      </c>
      <c r="C26" s="31" t="n">
        <v>0</v>
      </c>
      <c r="D26" s="31" t="n">
        <v>1</v>
      </c>
      <c r="E26" s="31" t="n">
        <v>2</v>
      </c>
      <c r="F26" s="31" t="n">
        <v>3</v>
      </c>
      <c r="G26" s="31" t="n">
        <v>4</v>
      </c>
      <c r="H26" s="31" t="n">
        <v>5</v>
      </c>
    </row>
    <row r="27" customFormat="false" ht="15" hidden="false" customHeight="false" outlineLevel="0" collapsed="false">
      <c r="B27" s="4" t="s">
        <v>140</v>
      </c>
      <c r="C27" s="32" t="n">
        <v>0.2</v>
      </c>
      <c r="D27" s="33"/>
      <c r="E27" s="33"/>
      <c r="F27" s="33"/>
      <c r="G27" s="33"/>
      <c r="H27" s="33"/>
    </row>
    <row r="28" customFormat="false" ht="15" hidden="false" customHeight="false" outlineLevel="0" collapsed="false">
      <c r="B28" s="4" t="s">
        <v>141</v>
      </c>
      <c r="C28" s="33"/>
      <c r="D28" s="34" t="n">
        <v>2150</v>
      </c>
      <c r="E28" s="34" t="n">
        <v>2600</v>
      </c>
      <c r="F28" s="34" t="n">
        <v>2950</v>
      </c>
      <c r="G28" s="34" t="n">
        <v>3100</v>
      </c>
      <c r="H28" s="34" t="n">
        <v>3250</v>
      </c>
    </row>
    <row r="29" customFormat="false" ht="23.85" hidden="false" customHeight="false" outlineLevel="0" collapsed="false">
      <c r="B29" s="4" t="s">
        <v>142</v>
      </c>
      <c r="C29" s="33"/>
      <c r="D29" s="34" t="n">
        <v>150</v>
      </c>
      <c r="E29" s="34" t="n">
        <v>180</v>
      </c>
      <c r="F29" s="34" t="n">
        <v>190</v>
      </c>
      <c r="G29" s="34" t="n">
        <v>200</v>
      </c>
      <c r="H29" s="34" t="n">
        <v>210</v>
      </c>
    </row>
    <row r="30" customFormat="false" ht="15" hidden="false" customHeight="false" outlineLevel="0" collapsed="false">
      <c r="B30" s="4" t="s">
        <v>143</v>
      </c>
      <c r="C30" s="33"/>
      <c r="D30" s="33" t="n">
        <f aca="false">D28-D29</f>
        <v>2000</v>
      </c>
      <c r="E30" s="33" t="n">
        <f aca="false">E28-E29</f>
        <v>2420</v>
      </c>
      <c r="F30" s="33" t="n">
        <f aca="false">F28-F29</f>
        <v>2760</v>
      </c>
      <c r="G30" s="33" t="n">
        <f aca="false">G28-G29</f>
        <v>2900</v>
      </c>
      <c r="H30" s="33" t="n">
        <f aca="false">H28-H29</f>
        <v>3040</v>
      </c>
    </row>
    <row r="31" customFormat="false" ht="15" hidden="false" customHeight="false" outlineLevel="0" collapsed="false">
      <c r="B31" s="4" t="s">
        <v>144</v>
      </c>
      <c r="C31" s="33"/>
      <c r="D31" s="33" t="n">
        <f aca="false">$C$27*MAX(0,D30)</f>
        <v>400</v>
      </c>
      <c r="E31" s="33" t="n">
        <f aca="false">$C$27*MAX(0,E30)</f>
        <v>484</v>
      </c>
      <c r="F31" s="33" t="n">
        <f aca="false">$C$27*MAX(0,F30)</f>
        <v>552</v>
      </c>
      <c r="G31" s="33" t="n">
        <f aca="false">$C$27*MAX(0,G30)</f>
        <v>580</v>
      </c>
      <c r="H31" s="33" t="n">
        <f aca="false">$C$27*MAX(0,H30)</f>
        <v>608</v>
      </c>
    </row>
    <row r="32" customFormat="false" ht="15" hidden="false" customHeight="false" outlineLevel="0" collapsed="false">
      <c r="B32" s="4" t="s">
        <v>145</v>
      </c>
      <c r="C32" s="33" t="n">
        <f aca="false">-$C$4</f>
        <v>-5000</v>
      </c>
      <c r="D32" s="33" t="n">
        <f aca="false">D28-D29-D31</f>
        <v>1600</v>
      </c>
      <c r="E32" s="33" t="n">
        <f aca="false">E28-E29-E31</f>
        <v>1936</v>
      </c>
      <c r="F32" s="33" t="n">
        <f aca="false">F28-F29-F31</f>
        <v>2208</v>
      </c>
      <c r="G32" s="33" t="n">
        <f aca="false">G28-G29-G31</f>
        <v>2320</v>
      </c>
      <c r="H32" s="33" t="n">
        <f aca="false">H28-H29-H31</f>
        <v>2432</v>
      </c>
    </row>
    <row r="33" customFormat="false" ht="15" hidden="false" customHeight="false" outlineLevel="0" collapsed="false">
      <c r="B33" s="4" t="s">
        <v>146</v>
      </c>
      <c r="C33" s="33" t="n">
        <f aca="false">C32</f>
        <v>-5000</v>
      </c>
      <c r="D33" s="33" t="n">
        <f aca="false">C33+D32</f>
        <v>-3400</v>
      </c>
      <c r="E33" s="33" t="n">
        <f aca="false">D33+E32</f>
        <v>-1464</v>
      </c>
      <c r="F33" s="33" t="n">
        <f aca="false">E33+F32</f>
        <v>744</v>
      </c>
      <c r="G33" s="33" t="n">
        <f aca="false">F33+G32</f>
        <v>3064</v>
      </c>
      <c r="H33" s="33" t="n">
        <f aca="false">G33+H32</f>
        <v>5496</v>
      </c>
    </row>
    <row r="34" customFormat="false" ht="15" hidden="false" customHeight="false" outlineLevel="0" collapsed="false">
      <c r="B34" s="35" t="s">
        <v>147</v>
      </c>
      <c r="C34" s="33"/>
      <c r="D34" s="36" t="n">
        <f aca="false">IF(AND(C33&lt;0,D33&gt;=0),(D$26-1)+(-C33)/D32,0)</f>
        <v>0</v>
      </c>
      <c r="E34" s="36" t="n">
        <f aca="false">IF(AND(D33&lt;0,E33&gt;=0),(E$26-1)+(-D33)/E32,0)</f>
        <v>0</v>
      </c>
      <c r="F34" s="36" t="n">
        <f aca="false">IF(AND(E33&lt;0,F33&gt;=0),(F$26-1)+(-E33)/F32,0)</f>
        <v>2.66304347826087</v>
      </c>
      <c r="G34" s="36" t="n">
        <f aca="false">IF(AND(F33&lt;0,G33&gt;=0),(G$26-1)+(-F33)/G32,0)</f>
        <v>0</v>
      </c>
      <c r="H34" s="36" t="n">
        <f aca="false">IF(AND(G33&lt;0,H33&gt;=0),(H$26-1)+(-G33)/H32,0)</f>
        <v>0</v>
      </c>
    </row>
    <row r="35" customFormat="false" ht="15" hidden="false" customHeight="false" outlineLevel="0" collapsed="false">
      <c r="B35" s="4" t="s">
        <v>148</v>
      </c>
      <c r="C35" s="33" t="n">
        <f aca="false">NPV($C$5,D28:H28)-$C$4</f>
        <v>4906.3419939655</v>
      </c>
      <c r="D35" s="33"/>
      <c r="E35" s="33"/>
      <c r="F35" s="33"/>
      <c r="G35" s="33"/>
      <c r="H35" s="33"/>
    </row>
    <row r="36" customFormat="false" ht="15" hidden="false" customHeight="false" outlineLevel="0" collapsed="false">
      <c r="B36" s="37" t="s">
        <v>149</v>
      </c>
      <c r="C36" s="27" t="n">
        <f aca="false">NPV($C$5,D32:H32)+C32</f>
        <v>2397.93361768906</v>
      </c>
      <c r="D36" s="33"/>
      <c r="E36" s="33"/>
      <c r="F36" s="33"/>
      <c r="G36" s="33"/>
      <c r="H36" s="33"/>
    </row>
    <row r="37" customFormat="false" ht="15" hidden="false" customHeight="false" outlineLevel="0" collapsed="false">
      <c r="B37" s="37" t="s">
        <v>42</v>
      </c>
      <c r="C37" s="38" t="n">
        <f aca="false">IFERROR(IRR(C32:H32),"n/a")</f>
        <v>0.285307410240352</v>
      </c>
      <c r="D37" s="33"/>
      <c r="E37" s="33"/>
      <c r="F37" s="33"/>
      <c r="G37" s="33"/>
      <c r="H37" s="33"/>
    </row>
    <row r="38" customFormat="false" ht="15" hidden="false" customHeight="false" outlineLevel="0" collapsed="false">
      <c r="B38" s="37" t="s">
        <v>43</v>
      </c>
      <c r="C38" s="39" t="n">
        <f aca="false">IF(SUM(D34:H34)=0,"&gt; 5 tahun",SUM(D34:H34))</f>
        <v>2.66304347826087</v>
      </c>
      <c r="D38" s="33"/>
      <c r="E38" s="33"/>
      <c r="F38" s="33"/>
      <c r="G38" s="33"/>
      <c r="H38" s="33"/>
    </row>
    <row r="39" customFormat="false" ht="15" hidden="false" customHeight="false" outlineLevel="0" collapsed="false">
      <c r="B39" s="4" t="s">
        <v>150</v>
      </c>
      <c r="C39" s="33" t="n">
        <f aca="false">C35-C36</f>
        <v>2508.40837627644</v>
      </c>
      <c r="D39" s="33"/>
      <c r="E39" s="33"/>
      <c r="F39" s="33"/>
      <c r="G39" s="33"/>
      <c r="H39" s="33"/>
    </row>
    <row r="42" customFormat="false" ht="15" hidden="false" customHeight="false" outlineLevel="0" collapsed="false">
      <c r="B42" s="30" t="s">
        <v>152</v>
      </c>
      <c r="C42" s="30"/>
      <c r="D42" s="30"/>
      <c r="E42" s="30"/>
      <c r="F42" s="30"/>
      <c r="G42" s="30"/>
      <c r="H42" s="30"/>
    </row>
    <row r="43" customFormat="false" ht="15" hidden="false" customHeight="false" outlineLevel="0" collapsed="false">
      <c r="B43" s="10" t="s">
        <v>139</v>
      </c>
      <c r="C43" s="31" t="n">
        <v>0</v>
      </c>
      <c r="D43" s="31" t="n">
        <v>1</v>
      </c>
      <c r="E43" s="31" t="n">
        <v>2</v>
      </c>
      <c r="F43" s="31" t="n">
        <v>3</v>
      </c>
      <c r="G43" s="31" t="n">
        <v>4</v>
      </c>
      <c r="H43" s="31" t="n">
        <v>5</v>
      </c>
    </row>
    <row r="44" customFormat="false" ht="15" hidden="false" customHeight="false" outlineLevel="0" collapsed="false">
      <c r="B44" s="4" t="s">
        <v>140</v>
      </c>
      <c r="C44" s="32" t="n">
        <v>0.25</v>
      </c>
      <c r="D44" s="33"/>
      <c r="E44" s="33"/>
      <c r="F44" s="33"/>
      <c r="G44" s="33"/>
      <c r="H44" s="33"/>
    </row>
    <row r="45" customFormat="false" ht="15" hidden="false" customHeight="false" outlineLevel="0" collapsed="false">
      <c r="B45" s="4" t="s">
        <v>141</v>
      </c>
      <c r="C45" s="33"/>
      <c r="D45" s="34" t="n">
        <v>1500</v>
      </c>
      <c r="E45" s="34" t="n">
        <v>1850</v>
      </c>
      <c r="F45" s="34" t="n">
        <v>2050</v>
      </c>
      <c r="G45" s="34" t="n">
        <v>2200</v>
      </c>
      <c r="H45" s="34" t="n">
        <v>2300</v>
      </c>
    </row>
    <row r="46" customFormat="false" ht="23.85" hidden="false" customHeight="false" outlineLevel="0" collapsed="false">
      <c r="B46" s="4" t="s">
        <v>142</v>
      </c>
      <c r="C46" s="33"/>
      <c r="D46" s="34" t="n">
        <v>180</v>
      </c>
      <c r="E46" s="34" t="n">
        <v>210</v>
      </c>
      <c r="F46" s="34" t="n">
        <v>230</v>
      </c>
      <c r="G46" s="34" t="n">
        <v>240</v>
      </c>
      <c r="H46" s="34" t="n">
        <v>250</v>
      </c>
    </row>
    <row r="47" customFormat="false" ht="15" hidden="false" customHeight="false" outlineLevel="0" collapsed="false">
      <c r="B47" s="4" t="s">
        <v>143</v>
      </c>
      <c r="C47" s="33"/>
      <c r="D47" s="33" t="n">
        <f aca="false">D45-D46</f>
        <v>1320</v>
      </c>
      <c r="E47" s="33" t="n">
        <f aca="false">E45-E46</f>
        <v>1640</v>
      </c>
      <c r="F47" s="33" t="n">
        <f aca="false">F45-F46</f>
        <v>1820</v>
      </c>
      <c r="G47" s="33" t="n">
        <f aca="false">G45-G46</f>
        <v>1960</v>
      </c>
      <c r="H47" s="33" t="n">
        <f aca="false">H45-H46</f>
        <v>2050</v>
      </c>
    </row>
    <row r="48" customFormat="false" ht="15" hidden="false" customHeight="false" outlineLevel="0" collapsed="false">
      <c r="B48" s="4" t="s">
        <v>144</v>
      </c>
      <c r="C48" s="33"/>
      <c r="D48" s="33" t="n">
        <f aca="false">$C$44*MAX(0,D47)</f>
        <v>330</v>
      </c>
      <c r="E48" s="33" t="n">
        <f aca="false">$C$44*MAX(0,E47)</f>
        <v>410</v>
      </c>
      <c r="F48" s="33" t="n">
        <f aca="false">$C$44*MAX(0,F47)</f>
        <v>455</v>
      </c>
      <c r="G48" s="33" t="n">
        <f aca="false">$C$44*MAX(0,G47)</f>
        <v>490</v>
      </c>
      <c r="H48" s="33" t="n">
        <f aca="false">$C$44*MAX(0,H47)</f>
        <v>512.5</v>
      </c>
    </row>
    <row r="49" customFormat="false" ht="15" hidden="false" customHeight="false" outlineLevel="0" collapsed="false">
      <c r="B49" s="4" t="s">
        <v>145</v>
      </c>
      <c r="C49" s="33" t="n">
        <f aca="false">-$C$4</f>
        <v>-5000</v>
      </c>
      <c r="D49" s="33" t="n">
        <f aca="false">D45-D46-D48</f>
        <v>990</v>
      </c>
      <c r="E49" s="33" t="n">
        <f aca="false">E45-E46-E48</f>
        <v>1230</v>
      </c>
      <c r="F49" s="33" t="n">
        <f aca="false">F45-F46-F48</f>
        <v>1365</v>
      </c>
      <c r="G49" s="33" t="n">
        <f aca="false">G45-G46-G48</f>
        <v>1470</v>
      </c>
      <c r="H49" s="33" t="n">
        <f aca="false">H45-H46-H48</f>
        <v>1537.5</v>
      </c>
    </row>
    <row r="50" customFormat="false" ht="15" hidden="false" customHeight="false" outlineLevel="0" collapsed="false">
      <c r="B50" s="4" t="s">
        <v>146</v>
      </c>
      <c r="C50" s="33" t="n">
        <f aca="false">C49</f>
        <v>-5000</v>
      </c>
      <c r="D50" s="33" t="n">
        <f aca="false">C50+D49</f>
        <v>-4010</v>
      </c>
      <c r="E50" s="33" t="n">
        <f aca="false">D50+E49</f>
        <v>-2780</v>
      </c>
      <c r="F50" s="33" t="n">
        <f aca="false">E50+F49</f>
        <v>-1415</v>
      </c>
      <c r="G50" s="33" t="n">
        <f aca="false">F50+G49</f>
        <v>55</v>
      </c>
      <c r="H50" s="33" t="n">
        <f aca="false">G50+H49</f>
        <v>1592.5</v>
      </c>
    </row>
    <row r="51" customFormat="false" ht="15" hidden="false" customHeight="false" outlineLevel="0" collapsed="false">
      <c r="B51" s="35" t="s">
        <v>147</v>
      </c>
      <c r="C51" s="33"/>
      <c r="D51" s="36" t="n">
        <f aca="false">IF(AND(C50&lt;0,D50&gt;=0),(D$43-1)+(-C50)/D49,0)</f>
        <v>0</v>
      </c>
      <c r="E51" s="36" t="n">
        <f aca="false">IF(AND(D50&lt;0,E50&gt;=0),(E$43-1)+(-D50)/E49,0)</f>
        <v>0</v>
      </c>
      <c r="F51" s="36" t="n">
        <f aca="false">IF(AND(E50&lt;0,F50&gt;=0),(F$43-1)+(-E50)/F49,0)</f>
        <v>0</v>
      </c>
      <c r="G51" s="36" t="n">
        <f aca="false">IF(AND(F50&lt;0,G50&gt;=0),(G$43-1)+(-F50)/G49,0)</f>
        <v>3.96258503401361</v>
      </c>
      <c r="H51" s="36" t="n">
        <f aca="false">IF(AND(G50&lt;0,H50&gt;=0),(H$43-1)+(-G50)/H49,0)</f>
        <v>0</v>
      </c>
    </row>
    <row r="52" customFormat="false" ht="15" hidden="false" customHeight="false" outlineLevel="0" collapsed="false">
      <c r="B52" s="4" t="s">
        <v>148</v>
      </c>
      <c r="C52" s="33" t="n">
        <f aca="false">NPV($C$5,D45:H45)-$C$4</f>
        <v>1976.465436416</v>
      </c>
      <c r="D52" s="33"/>
      <c r="E52" s="33"/>
      <c r="F52" s="33"/>
      <c r="G52" s="33"/>
      <c r="H52" s="33"/>
    </row>
    <row r="53" customFormat="false" ht="15" hidden="false" customHeight="false" outlineLevel="0" collapsed="false">
      <c r="B53" s="37" t="s">
        <v>149</v>
      </c>
      <c r="C53" s="27" t="n">
        <f aca="false">NPV($C$5,D49:H49)+C49</f>
        <v>-357.31255499592</v>
      </c>
      <c r="D53" s="33"/>
      <c r="E53" s="33"/>
      <c r="F53" s="33"/>
      <c r="G53" s="33"/>
      <c r="H53" s="33"/>
    </row>
    <row r="54" customFormat="false" ht="15" hidden="false" customHeight="false" outlineLevel="0" collapsed="false">
      <c r="B54" s="37" t="s">
        <v>42</v>
      </c>
      <c r="C54" s="38" t="n">
        <f aca="false">IFERROR(IRR(C49:H49),"n/a")</f>
        <v>0.0927375134993175</v>
      </c>
      <c r="D54" s="33"/>
      <c r="E54" s="33"/>
      <c r="F54" s="33"/>
      <c r="G54" s="33"/>
      <c r="H54" s="33"/>
    </row>
    <row r="55" customFormat="false" ht="15" hidden="false" customHeight="false" outlineLevel="0" collapsed="false">
      <c r="B55" s="37" t="s">
        <v>43</v>
      </c>
      <c r="C55" s="39" t="n">
        <f aca="false">IF(SUM(D51:H51)=0,"&gt; 5 tahun",SUM(D51:H51))</f>
        <v>3.96258503401361</v>
      </c>
      <c r="D55" s="33"/>
      <c r="E55" s="33"/>
      <c r="F55" s="33"/>
      <c r="G55" s="33"/>
      <c r="H55" s="33"/>
    </row>
    <row r="56" customFormat="false" ht="15" hidden="false" customHeight="false" outlineLevel="0" collapsed="false">
      <c r="B56" s="4" t="s">
        <v>150</v>
      </c>
      <c r="C56" s="33" t="n">
        <f aca="false">C52-C53</f>
        <v>2333.77799141192</v>
      </c>
      <c r="D56" s="33"/>
      <c r="E56" s="33"/>
      <c r="F56" s="33"/>
      <c r="G56" s="33"/>
      <c r="H56" s="33"/>
    </row>
    <row r="60" customFormat="false" ht="15" hidden="false" customHeight="false" outlineLevel="0" collapsed="false">
      <c r="B60" s="2" t="s">
        <v>153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8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32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9" min="8" style="0" width="34"/>
    <col collapsed="false" customWidth="true" hidden="false" outlineLevel="0" max="10" min="10" style="0" width="24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1" t="s">
        <v>154</v>
      </c>
    </row>
    <row r="2" customFormat="false" ht="15" hidden="false" customHeight="false" outlineLevel="0" collapsed="false">
      <c r="A2" s="2" t="s">
        <v>155</v>
      </c>
    </row>
    <row r="4" customFormat="false" ht="31.5" hidden="false" customHeight="true" outlineLevel="0" collapsed="false">
      <c r="A4" s="10" t="s">
        <v>66</v>
      </c>
      <c r="B4" s="10" t="s">
        <v>156</v>
      </c>
      <c r="C4" s="10" t="s">
        <v>157</v>
      </c>
      <c r="D4" s="10" t="s">
        <v>158</v>
      </c>
      <c r="E4" s="10" t="s">
        <v>159</v>
      </c>
      <c r="F4" s="10" t="s">
        <v>160</v>
      </c>
      <c r="G4" s="10" t="s">
        <v>161</v>
      </c>
      <c r="H4" s="10" t="s">
        <v>162</v>
      </c>
      <c r="I4" s="10" t="s">
        <v>163</v>
      </c>
      <c r="J4" s="10" t="s">
        <v>164</v>
      </c>
      <c r="K4" s="10" t="s">
        <v>165</v>
      </c>
    </row>
    <row r="5" customFormat="false" ht="23.85" hidden="false" customHeight="false" outlineLevel="0" collapsed="false">
      <c r="A5" s="19" t="s">
        <v>75</v>
      </c>
      <c r="B5" s="19" t="s">
        <v>166</v>
      </c>
      <c r="C5" s="19" t="s">
        <v>28</v>
      </c>
      <c r="D5" s="19" t="s">
        <v>82</v>
      </c>
      <c r="E5" s="19" t="s">
        <v>167</v>
      </c>
      <c r="F5" s="40" t="s">
        <v>168</v>
      </c>
      <c r="G5" s="19" t="s">
        <v>78</v>
      </c>
      <c r="H5" s="19" t="s">
        <v>169</v>
      </c>
      <c r="I5" s="19" t="s">
        <v>170</v>
      </c>
      <c r="J5" s="19" t="s">
        <v>28</v>
      </c>
      <c r="K5" s="19" t="str">
        <f aca="false">IF(B5="","",IF(AND(C5&lt;&gt;"",E5&lt;&gt;"",F5&lt;&gt;""),"Lengkap","Belum lengkap"))</f>
        <v>Lengkap</v>
      </c>
    </row>
    <row r="6" customFormat="false" ht="15" hidden="false" customHeight="false" outlineLevel="0" collapsed="false">
      <c r="A6" s="4" t="n">
        <v>1</v>
      </c>
      <c r="B6" s="17"/>
      <c r="C6" s="17"/>
      <c r="D6" s="17"/>
      <c r="E6" s="17"/>
      <c r="F6" s="41"/>
      <c r="G6" s="17"/>
      <c r="H6" s="17"/>
      <c r="I6" s="17"/>
      <c r="J6" s="17"/>
      <c r="K6" s="4" t="str">
        <f aca="false">IF(B6="","",IF(AND(C6&lt;&gt;"",E6&lt;&gt;"",F6&lt;&gt;""),"Lengkap","Belum lengkap"))</f>
        <v/>
      </c>
    </row>
    <row r="7" customFormat="false" ht="15" hidden="false" customHeight="false" outlineLevel="0" collapsed="false">
      <c r="A7" s="4" t="n">
        <v>2</v>
      </c>
      <c r="B7" s="17"/>
      <c r="C7" s="17"/>
      <c r="D7" s="17"/>
      <c r="E7" s="17"/>
      <c r="F7" s="41"/>
      <c r="G7" s="17"/>
      <c r="H7" s="17"/>
      <c r="I7" s="17"/>
      <c r="J7" s="17"/>
      <c r="K7" s="4" t="str">
        <f aca="false">IF(B7="","",IF(AND(C7&lt;&gt;"",E7&lt;&gt;"",F7&lt;&gt;""),"Lengkap","Belum lengkap"))</f>
        <v/>
      </c>
    </row>
    <row r="8" customFormat="false" ht="15" hidden="false" customHeight="false" outlineLevel="0" collapsed="false">
      <c r="A8" s="4" t="n">
        <v>3</v>
      </c>
      <c r="B8" s="17"/>
      <c r="C8" s="17"/>
      <c r="D8" s="17"/>
      <c r="E8" s="17"/>
      <c r="F8" s="41"/>
      <c r="G8" s="17"/>
      <c r="H8" s="17"/>
      <c r="I8" s="17"/>
      <c r="J8" s="17"/>
      <c r="K8" s="4" t="str">
        <f aca="false">IF(B8="","",IF(AND(C8&lt;&gt;"",E8&lt;&gt;"",F8&lt;&gt;""),"Lengkap","Belum lengkap"))</f>
        <v/>
      </c>
    </row>
    <row r="9" customFormat="false" ht="15" hidden="false" customHeight="false" outlineLevel="0" collapsed="false">
      <c r="A9" s="4" t="n">
        <v>4</v>
      </c>
      <c r="B9" s="17"/>
      <c r="C9" s="17"/>
      <c r="D9" s="17"/>
      <c r="E9" s="17"/>
      <c r="F9" s="41"/>
      <c r="G9" s="17"/>
      <c r="H9" s="17"/>
      <c r="I9" s="17"/>
      <c r="J9" s="17"/>
      <c r="K9" s="4" t="str">
        <f aca="false">IF(B9="","",IF(AND(C9&lt;&gt;"",E9&lt;&gt;"",F9&lt;&gt;""),"Lengkap","Belum lengkap"))</f>
        <v/>
      </c>
    </row>
    <row r="10" customFormat="false" ht="15" hidden="false" customHeight="false" outlineLevel="0" collapsed="false">
      <c r="A10" s="4" t="n">
        <v>5</v>
      </c>
      <c r="B10" s="17"/>
      <c r="C10" s="17"/>
      <c r="D10" s="17"/>
      <c r="E10" s="17"/>
      <c r="F10" s="41"/>
      <c r="G10" s="17"/>
      <c r="H10" s="17"/>
      <c r="I10" s="17"/>
      <c r="J10" s="17"/>
      <c r="K10" s="4" t="str">
        <f aca="false">IF(B10="","",IF(AND(C10&lt;&gt;"",E10&lt;&gt;"",F10&lt;&gt;""),"Lengkap","Belum lengkap"))</f>
        <v/>
      </c>
    </row>
    <row r="11" customFormat="false" ht="15" hidden="false" customHeight="false" outlineLevel="0" collapsed="false">
      <c r="A11" s="4" t="n">
        <v>6</v>
      </c>
      <c r="B11" s="17"/>
      <c r="C11" s="17"/>
      <c r="D11" s="17"/>
      <c r="E11" s="17"/>
      <c r="F11" s="41"/>
      <c r="G11" s="17"/>
      <c r="H11" s="17"/>
      <c r="I11" s="17"/>
      <c r="J11" s="17"/>
      <c r="K11" s="4" t="str">
        <f aca="false">IF(B11="","",IF(AND(C11&lt;&gt;"",E11&lt;&gt;"",F11&lt;&gt;""),"Lengkap","Belum lengkap"))</f>
        <v/>
      </c>
    </row>
    <row r="12" customFormat="false" ht="15" hidden="false" customHeight="false" outlineLevel="0" collapsed="false">
      <c r="A12" s="4" t="n">
        <v>7</v>
      </c>
      <c r="B12" s="17"/>
      <c r="C12" s="17"/>
      <c r="D12" s="17"/>
      <c r="E12" s="17"/>
      <c r="F12" s="41"/>
      <c r="G12" s="17"/>
      <c r="H12" s="17"/>
      <c r="I12" s="17"/>
      <c r="J12" s="17"/>
      <c r="K12" s="4" t="str">
        <f aca="false">IF(B12="","",IF(AND(C12&lt;&gt;"",E12&lt;&gt;"",F12&lt;&gt;""),"Lengkap","Belum lengkap"))</f>
        <v/>
      </c>
    </row>
    <row r="13" customFormat="false" ht="15" hidden="false" customHeight="false" outlineLevel="0" collapsed="false">
      <c r="A13" s="4" t="n">
        <v>8</v>
      </c>
      <c r="B13" s="17"/>
      <c r="C13" s="17"/>
      <c r="D13" s="17"/>
      <c r="E13" s="17"/>
      <c r="F13" s="41"/>
      <c r="G13" s="17"/>
      <c r="H13" s="17"/>
      <c r="I13" s="17"/>
      <c r="J13" s="17"/>
      <c r="K13" s="4" t="str">
        <f aca="false">IF(B13="","",IF(AND(C13&lt;&gt;"",E13&lt;&gt;"",F13&lt;&gt;""),"Lengkap","Belum lengkap"))</f>
        <v/>
      </c>
    </row>
    <row r="15" customFormat="false" ht="15" hidden="false" customHeight="false" outlineLevel="0" collapsed="false">
      <c r="B15" s="5" t="s">
        <v>171</v>
      </c>
      <c r="C15" s="42" t="n">
        <f aca="false">COUNTIF(B5:B13,"?*")</f>
        <v>1</v>
      </c>
    </row>
    <row r="16" customFormat="false" ht="15" hidden="false" customHeight="false" outlineLevel="0" collapsed="false">
      <c r="B16" s="5" t="s">
        <v>172</v>
      </c>
      <c r="C16" s="42" t="n">
        <f aca="false">COUNTIF(K5:K13,"Lengkap")</f>
        <v>1</v>
      </c>
    </row>
    <row r="18" customFormat="false" ht="15" hidden="false" customHeight="false" outlineLevel="0" collapsed="false">
      <c r="B18" s="5" t="s">
        <v>173</v>
      </c>
    </row>
    <row r="19" customFormat="false" ht="15" hidden="false" customHeight="false" outlineLevel="0" collapsed="false">
      <c r="B19" s="18"/>
      <c r="C19" s="18"/>
      <c r="D19" s="18"/>
      <c r="E19" s="18"/>
      <c r="F19" s="18"/>
      <c r="G19" s="18"/>
      <c r="H19" s="18"/>
      <c r="I19" s="18"/>
      <c r="J19" s="18"/>
    </row>
    <row r="20" customFormat="false" ht="15" hidden="false" customHeight="false" outlineLevel="0" collapsed="false">
      <c r="B20" s="18"/>
      <c r="C20" s="18"/>
      <c r="D20" s="18"/>
      <c r="E20" s="18"/>
      <c r="F20" s="18"/>
      <c r="G20" s="18"/>
      <c r="H20" s="18"/>
      <c r="I20" s="18"/>
      <c r="J20" s="18"/>
    </row>
    <row r="21" customFormat="false" ht="15" hidden="false" customHeight="false" outlineLevel="0" collapsed="false">
      <c r="B21" s="18"/>
      <c r="C21" s="18"/>
      <c r="D21" s="18"/>
      <c r="E21" s="18"/>
      <c r="F21" s="18"/>
      <c r="G21" s="18"/>
      <c r="H21" s="18"/>
      <c r="I21" s="18"/>
      <c r="J21" s="18"/>
    </row>
    <row r="22" customFormat="false" ht="15" hidden="false" customHeight="false" outlineLevel="0" collapsed="false">
      <c r="B22" s="18"/>
      <c r="C22" s="18"/>
      <c r="D22" s="18"/>
      <c r="E22" s="18"/>
      <c r="F22" s="18"/>
      <c r="G22" s="18"/>
      <c r="H22" s="18"/>
      <c r="I22" s="18"/>
      <c r="J22" s="18"/>
    </row>
    <row r="24" customFormat="false" ht="15" hidden="false" customHeight="false" outlineLevel="0" collapsed="false">
      <c r="B24" s="2" t="s">
        <v>174</v>
      </c>
    </row>
  </sheetData>
  <mergeCells count="1">
    <mergeCell ref="B19:J22"/>
  </mergeCells>
  <dataValidations count="1">
    <dataValidation allowBlank="true" errorStyle="stop" operator="between" showDropDown="false" showErrorMessage="false" showInputMessage="false" sqref="G5:G13" type="list">
      <formula1>"Ya,Tidak,Tidak perlu"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0"/>
    <col collapsed="false" customWidth="true" hidden="false" outlineLevel="0" max="4" min="3" style="0" width="18"/>
    <col collapsed="false" customWidth="true" hidden="false" outlineLevel="0" max="5" min="5" style="0" width="16"/>
    <col collapsed="false" customWidth="true" hidden="false" outlineLevel="0" max="7" min="6" style="0" width="12"/>
    <col collapsed="false" customWidth="true" hidden="false" outlineLevel="0" max="8" min="8" style="0" width="34"/>
    <col collapsed="false" customWidth="true" hidden="false" outlineLevel="0" max="9" min="9" style="0" width="38"/>
    <col collapsed="false" customWidth="true" hidden="false" outlineLevel="0" max="10" min="10" style="0" width="18"/>
  </cols>
  <sheetData>
    <row r="1" customFormat="false" ht="19.7" hidden="false" customHeight="false" outlineLevel="0" collapsed="false">
      <c r="A1" s="1" t="s">
        <v>175</v>
      </c>
    </row>
    <row r="2" customFormat="false" ht="15" hidden="false" customHeight="false" outlineLevel="0" collapsed="false">
      <c r="A2" s="2" t="s">
        <v>176</v>
      </c>
    </row>
    <row r="3" customFormat="false" ht="15" hidden="false" customHeight="false" outlineLevel="0" collapsed="false">
      <c r="B3" s="5" t="s">
        <v>177</v>
      </c>
      <c r="C3" s="43" t="n">
        <v>0.1</v>
      </c>
    </row>
    <row r="4" customFormat="false" ht="31.5" hidden="false" customHeight="true" outlineLevel="0" collapsed="false">
      <c r="A4" s="10" t="s">
        <v>178</v>
      </c>
      <c r="B4" s="10" t="s">
        <v>102</v>
      </c>
      <c r="C4" s="10" t="s">
        <v>179</v>
      </c>
      <c r="D4" s="10" t="s">
        <v>180</v>
      </c>
      <c r="E4" s="10" t="s">
        <v>181</v>
      </c>
      <c r="F4" s="10" t="s">
        <v>182</v>
      </c>
      <c r="G4" s="10" t="s">
        <v>165</v>
      </c>
      <c r="H4" s="10" t="s">
        <v>183</v>
      </c>
      <c r="I4" s="10" t="s">
        <v>184</v>
      </c>
      <c r="J4" s="10" t="s">
        <v>185</v>
      </c>
    </row>
    <row r="5" customFormat="false" ht="15" hidden="false" customHeight="false" outlineLevel="0" collapsed="false">
      <c r="A5" s="19" t="s">
        <v>75</v>
      </c>
      <c r="B5" s="19" t="s">
        <v>186</v>
      </c>
      <c r="C5" s="20" t="n">
        <v>600</v>
      </c>
      <c r="D5" s="20" t="n">
        <v>690</v>
      </c>
      <c r="E5" s="20" t="n">
        <f aca="false">IF(OR(C5="",D5=""),"",D5-C5)</f>
        <v>90</v>
      </c>
      <c r="F5" s="44" t="n">
        <f aca="false">IF(E5="","",IFERROR(E5/C5,""))</f>
        <v>0.15</v>
      </c>
      <c r="G5" s="19" t="str">
        <f aca="false">IF(F5="","",IF(ABS(F5)&gt;$C$3,"Tinjau","Sesuai"))</f>
        <v>Tinjau</v>
      </c>
      <c r="H5" s="19" t="s">
        <v>187</v>
      </c>
      <c r="I5" s="19" t="s">
        <v>188</v>
      </c>
      <c r="J5" s="19" t="s">
        <v>189</v>
      </c>
    </row>
    <row r="6" customFormat="false" ht="15" hidden="false" customHeight="false" outlineLevel="0" collapsed="false">
      <c r="A6" s="17"/>
      <c r="B6" s="17"/>
      <c r="C6" s="21"/>
      <c r="D6" s="21"/>
      <c r="E6" s="25" t="str">
        <f aca="false">IF(OR(C6="",D6=""),"",D6-C6)</f>
        <v/>
      </c>
      <c r="F6" s="45" t="str">
        <f aca="false">IF(E6="","",IFERROR(E6/C6,""))</f>
        <v/>
      </c>
      <c r="G6" s="4" t="str">
        <f aca="false">IF(F6="","",IF(ABS(F6)&gt;$C$3,"Tinjau","Sesuai"))</f>
        <v/>
      </c>
      <c r="H6" s="17"/>
      <c r="I6" s="17"/>
      <c r="J6" s="17"/>
    </row>
    <row r="7" customFormat="false" ht="15" hidden="false" customHeight="false" outlineLevel="0" collapsed="false">
      <c r="A7" s="17"/>
      <c r="B7" s="17"/>
      <c r="C7" s="21"/>
      <c r="D7" s="21"/>
      <c r="E7" s="25" t="str">
        <f aca="false">IF(OR(C7="",D7=""),"",D7-C7)</f>
        <v/>
      </c>
      <c r="F7" s="45" t="str">
        <f aca="false">IF(E7="","",IFERROR(E7/C7,""))</f>
        <v/>
      </c>
      <c r="G7" s="4" t="str">
        <f aca="false">IF(F7="","",IF(ABS(F7)&gt;$C$3,"Tinjau","Sesuai"))</f>
        <v/>
      </c>
      <c r="H7" s="17"/>
      <c r="I7" s="17"/>
      <c r="J7" s="17"/>
    </row>
    <row r="8" customFormat="false" ht="15" hidden="false" customHeight="false" outlineLevel="0" collapsed="false">
      <c r="A8" s="17"/>
      <c r="B8" s="17"/>
      <c r="C8" s="21"/>
      <c r="D8" s="21"/>
      <c r="E8" s="25" t="str">
        <f aca="false">IF(OR(C8="",D8=""),"",D8-C8)</f>
        <v/>
      </c>
      <c r="F8" s="45" t="str">
        <f aca="false">IF(E8="","",IFERROR(E8/C8,""))</f>
        <v/>
      </c>
      <c r="G8" s="4" t="str">
        <f aca="false">IF(F8="","",IF(ABS(F8)&gt;$C$3,"Tinjau","Sesuai"))</f>
        <v/>
      </c>
      <c r="H8" s="17"/>
      <c r="I8" s="17"/>
      <c r="J8" s="17"/>
    </row>
    <row r="9" customFormat="false" ht="15" hidden="false" customHeight="false" outlineLevel="0" collapsed="false">
      <c r="A9" s="17"/>
      <c r="B9" s="17"/>
      <c r="C9" s="21"/>
      <c r="D9" s="21"/>
      <c r="E9" s="25" t="str">
        <f aca="false">IF(OR(C9="",D9=""),"",D9-C9)</f>
        <v/>
      </c>
      <c r="F9" s="45" t="str">
        <f aca="false">IF(E9="","",IFERROR(E9/C9,""))</f>
        <v/>
      </c>
      <c r="G9" s="4" t="str">
        <f aca="false">IF(F9="","",IF(ABS(F9)&gt;$C$3,"Tinjau","Sesuai"))</f>
        <v/>
      </c>
      <c r="H9" s="17"/>
      <c r="I9" s="17"/>
      <c r="J9" s="17"/>
    </row>
    <row r="10" customFormat="false" ht="15" hidden="false" customHeight="false" outlineLevel="0" collapsed="false">
      <c r="A10" s="17"/>
      <c r="B10" s="17"/>
      <c r="C10" s="21"/>
      <c r="D10" s="21"/>
      <c r="E10" s="25" t="str">
        <f aca="false">IF(OR(C10="",D10=""),"",D10-C10)</f>
        <v/>
      </c>
      <c r="F10" s="45" t="str">
        <f aca="false">IF(E10="","",IFERROR(E10/C10,""))</f>
        <v/>
      </c>
      <c r="G10" s="4" t="str">
        <f aca="false">IF(F10="","",IF(ABS(F10)&gt;$C$3,"Tinjau","Sesuai"))</f>
        <v/>
      </c>
      <c r="H10" s="17"/>
      <c r="I10" s="17"/>
      <c r="J10" s="17"/>
    </row>
    <row r="11" customFormat="false" ht="15" hidden="false" customHeight="false" outlineLevel="0" collapsed="false">
      <c r="A11" s="17"/>
      <c r="B11" s="17"/>
      <c r="C11" s="21"/>
      <c r="D11" s="21"/>
      <c r="E11" s="25" t="str">
        <f aca="false">IF(OR(C11="",D11=""),"",D11-C11)</f>
        <v/>
      </c>
      <c r="F11" s="45" t="str">
        <f aca="false">IF(E11="","",IFERROR(E11/C11,""))</f>
        <v/>
      </c>
      <c r="G11" s="4" t="str">
        <f aca="false">IF(F11="","",IF(ABS(F11)&gt;$C$3,"Tinjau","Sesuai"))</f>
        <v/>
      </c>
      <c r="H11" s="17"/>
      <c r="I11" s="17"/>
      <c r="J11" s="17"/>
    </row>
    <row r="12" customFormat="false" ht="15" hidden="false" customHeight="false" outlineLevel="0" collapsed="false">
      <c r="A12" s="17"/>
      <c r="B12" s="17"/>
      <c r="C12" s="21"/>
      <c r="D12" s="21"/>
      <c r="E12" s="25" t="str">
        <f aca="false">IF(OR(C12="",D12=""),"",D12-C12)</f>
        <v/>
      </c>
      <c r="F12" s="45" t="str">
        <f aca="false">IF(E12="","",IFERROR(E12/C12,""))</f>
        <v/>
      </c>
      <c r="G12" s="4" t="str">
        <f aca="false">IF(F12="","",IF(ABS(F12)&gt;$C$3,"Tinjau","Sesuai"))</f>
        <v/>
      </c>
      <c r="H12" s="17"/>
      <c r="I12" s="17"/>
      <c r="J12" s="17"/>
    </row>
    <row r="13" customFormat="false" ht="15" hidden="false" customHeight="false" outlineLevel="0" collapsed="false">
      <c r="A13" s="17"/>
      <c r="B13" s="17"/>
      <c r="C13" s="21"/>
      <c r="D13" s="21"/>
      <c r="E13" s="25" t="str">
        <f aca="false">IF(OR(C13="",D13=""),"",D13-C13)</f>
        <v/>
      </c>
      <c r="F13" s="45" t="str">
        <f aca="false">IF(E13="","",IFERROR(E13/C13,""))</f>
        <v/>
      </c>
      <c r="G13" s="4" t="str">
        <f aca="false">IF(F13="","",IF(ABS(F13)&gt;$C$3,"Tinjau","Sesuai"))</f>
        <v/>
      </c>
      <c r="H13" s="17"/>
      <c r="I13" s="17"/>
      <c r="J13" s="17"/>
    </row>
    <row r="14" customFormat="false" ht="15" hidden="false" customHeight="false" outlineLevel="0" collapsed="false">
      <c r="A14" s="17"/>
      <c r="B14" s="17"/>
      <c r="C14" s="21"/>
      <c r="D14" s="21"/>
      <c r="E14" s="25" t="str">
        <f aca="false">IF(OR(C14="",D14=""),"",D14-C14)</f>
        <v/>
      </c>
      <c r="F14" s="45" t="str">
        <f aca="false">IF(E14="","",IFERROR(E14/C14,""))</f>
        <v/>
      </c>
      <c r="G14" s="4" t="str">
        <f aca="false">IF(F14="","",IF(ABS(F14)&gt;$C$3,"Tinjau","Sesuai"))</f>
        <v/>
      </c>
      <c r="H14" s="17"/>
      <c r="I14" s="17"/>
      <c r="J14" s="17"/>
    </row>
    <row r="16" customFormat="false" ht="15" hidden="false" customHeight="false" outlineLevel="0" collapsed="false">
      <c r="B16" s="5" t="s">
        <v>190</v>
      </c>
      <c r="C16" s="42" t="n">
        <f aca="false">COUNTIF(G5:G14,"Tinjau")</f>
        <v>1</v>
      </c>
    </row>
    <row r="17" customFormat="false" ht="15" hidden="false" customHeight="false" outlineLevel="0" collapsed="false">
      <c r="B17" s="2" t="s">
        <v>191</v>
      </c>
    </row>
  </sheetData>
  <dataValidations count="1">
    <dataValidation allowBlank="true" errorStyle="stop" operator="between" showDropDown="false" showErrorMessage="false" showInputMessage="false" sqref="J5:J14" type="list">
      <formula1>"Ya,Belum"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2026-10-22T05:57:01Z</dcterms:created>
  <dc:creator>openpyxl</dc:creator>
  <dc:description/>
  <dc:language>en-US</dc:language>
  <cp:lastModifiedBy/>
  <dcterms:modified xsi:type="dcterms:W3CDTF">2026-10-22T05:57:01Z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